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tinaantosova/Desktop/nemocnica/"/>
    </mc:Choice>
  </mc:AlternateContent>
  <xr:revisionPtr revIDLastSave="0" documentId="8_{91AD4602-E14B-054C-BC0A-914867377E33}" xr6:coauthVersionLast="36" xr6:coauthVersionMax="36" xr10:uidLastSave="{00000000-0000-0000-0000-000000000000}"/>
  <bookViews>
    <workbookView xWindow="0" yWindow="500" windowWidth="28800" windowHeight="16580" xr2:uid="{00000000-000D-0000-FFFF-FFFF00000000}"/>
  </bookViews>
  <sheets>
    <sheet name="Hárok1" sheetId="1" r:id="rId1"/>
  </sheets>
  <definedNames>
    <definedName name="_Toc103680023" localSheetId="0">Hárok1!#REF!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31" i="1"/>
  <c r="K27" i="1" s="1"/>
  <c r="K21" i="1"/>
  <c r="L21" i="1" s="1"/>
  <c r="K6" i="1"/>
  <c r="M31" i="1" l="1"/>
  <c r="M27" i="1" s="1"/>
  <c r="L6" i="1"/>
  <c r="M6" i="1" s="1"/>
  <c r="M21" i="1"/>
  <c r="K25" i="1"/>
  <c r="K20" i="1"/>
  <c r="L20" i="1" s="1"/>
  <c r="M20" i="1" s="1"/>
  <c r="K19" i="1"/>
  <c r="L19" i="1" s="1"/>
  <c r="M19" i="1" s="1"/>
  <c r="K18" i="1"/>
  <c r="L18" i="1" s="1"/>
  <c r="K17" i="1"/>
  <c r="H34" i="1"/>
  <c r="J34" i="1" s="1"/>
  <c r="F29" i="1"/>
  <c r="F28" i="1"/>
  <c r="H25" i="1"/>
  <c r="J25" i="1" s="1"/>
  <c r="F23" i="1"/>
  <c r="F24" i="1"/>
  <c r="H20" i="1"/>
  <c r="J20" i="1" s="1"/>
  <c r="H21" i="1"/>
  <c r="J21" i="1" s="1"/>
  <c r="F19" i="1"/>
  <c r="H19" i="1" s="1"/>
  <c r="J19" i="1" s="1"/>
  <c r="F18" i="1"/>
  <c r="H18" i="1" s="1"/>
  <c r="F16" i="1"/>
  <c r="H17" i="1"/>
  <c r="J17" i="1" s="1"/>
  <c r="H8" i="1"/>
  <c r="J8" i="1" s="1"/>
  <c r="H6" i="1"/>
  <c r="J6" i="1" s="1"/>
  <c r="F10" i="1"/>
  <c r="H10" i="1" s="1"/>
  <c r="J10" i="1" s="1"/>
  <c r="F11" i="1"/>
  <c r="H11" i="1" s="1"/>
  <c r="J11" i="1" s="1"/>
  <c r="F12" i="1"/>
  <c r="F13" i="1"/>
  <c r="K13" i="1" s="1"/>
  <c r="L13" i="1" s="1"/>
  <c r="F14" i="1"/>
  <c r="F15" i="1"/>
  <c r="F7" i="1"/>
  <c r="K16" i="1" l="1"/>
  <c r="H23" i="1"/>
  <c r="L17" i="1"/>
  <c r="M17" i="1" s="1"/>
  <c r="M18" i="1"/>
  <c r="H24" i="1"/>
  <c r="J24" i="1" s="1"/>
  <c r="K24" i="1"/>
  <c r="H7" i="1"/>
  <c r="J7" i="1" s="1"/>
  <c r="J18" i="1"/>
  <c r="J16" i="1" s="1"/>
  <c r="F22" i="1"/>
  <c r="L25" i="1"/>
  <c r="M25" i="1" s="1"/>
  <c r="K10" i="1"/>
  <c r="K5" i="1" s="1"/>
  <c r="H16" i="1"/>
  <c r="H15" i="1"/>
  <c r="J15" i="1" s="1"/>
  <c r="H14" i="1"/>
  <c r="J14" i="1" s="1"/>
  <c r="M13" i="1"/>
  <c r="H13" i="1"/>
  <c r="J13" i="1" s="1"/>
  <c r="H12" i="1"/>
  <c r="J12" i="1" s="1"/>
  <c r="E26" i="1"/>
  <c r="H22" i="1" l="1"/>
  <c r="L16" i="1"/>
  <c r="M16" i="1" s="1"/>
  <c r="J23" i="1"/>
  <c r="J22" i="1" s="1"/>
  <c r="F26" i="1"/>
  <c r="K26" i="1"/>
  <c r="L10" i="1"/>
  <c r="L5" i="1" s="1"/>
  <c r="K22" i="1"/>
  <c r="K36" i="1" s="1"/>
  <c r="L24" i="1"/>
  <c r="M24" i="1" s="1"/>
  <c r="L26" i="1" l="1"/>
  <c r="M26" i="1" s="1"/>
  <c r="H26" i="1"/>
  <c r="J26" i="1" s="1"/>
  <c r="M10" i="1"/>
  <c r="M5" i="1" s="1"/>
  <c r="L22" i="1"/>
  <c r="L36" i="1" s="1"/>
  <c r="I28" i="1"/>
  <c r="J28" i="1" s="1"/>
  <c r="M22" i="1" l="1"/>
  <c r="M36" i="1" s="1"/>
  <c r="I31" i="1" l="1"/>
  <c r="J31" i="1" s="1"/>
  <c r="I26" i="1"/>
  <c r="I25" i="1" l="1"/>
  <c r="I24" i="1"/>
  <c r="G24" i="1" s="1"/>
  <c r="I23" i="1"/>
  <c r="G23" i="1" s="1"/>
  <c r="I6" i="1" l="1"/>
  <c r="G6" i="1" s="1"/>
  <c r="I29" i="1"/>
  <c r="J29" i="1" s="1"/>
  <c r="I7" i="1"/>
  <c r="G7" i="1" s="1"/>
  <c r="E9" i="1"/>
  <c r="F9" i="1" s="1"/>
  <c r="I18" i="1"/>
  <c r="G18" i="1" s="1"/>
  <c r="I19" i="1"/>
  <c r="G19" i="1" s="1"/>
  <c r="I21" i="1"/>
  <c r="G21" i="1" s="1"/>
  <c r="I17" i="1"/>
  <c r="G17" i="1" s="1"/>
  <c r="I8" i="1"/>
  <c r="G8" i="1" s="1"/>
  <c r="I10" i="1"/>
  <c r="G10" i="1" s="1"/>
  <c r="I11" i="1"/>
  <c r="G11" i="1" s="1"/>
  <c r="I12" i="1"/>
  <c r="G12" i="1" s="1"/>
  <c r="I13" i="1"/>
  <c r="G13" i="1" s="1"/>
  <c r="I14" i="1"/>
  <c r="G14" i="1" s="1"/>
  <c r="I15" i="1"/>
  <c r="G15" i="1" s="1"/>
  <c r="H9" i="1" l="1"/>
  <c r="F5" i="1"/>
  <c r="G9" i="1"/>
  <c r="I33" i="1"/>
  <c r="J9" i="1" l="1"/>
  <c r="J5" i="1" s="1"/>
  <c r="H5" i="1"/>
  <c r="H36" i="1" s="1"/>
  <c r="G33" i="1"/>
  <c r="J33" i="1"/>
  <c r="I32" i="1"/>
  <c r="G32" i="1" l="1"/>
  <c r="J32" i="1"/>
  <c r="E27" i="1"/>
  <c r="I30" i="1"/>
  <c r="F27" i="1" l="1"/>
  <c r="F36" i="1" s="1"/>
  <c r="J36" i="1" s="1"/>
  <c r="I27" i="1"/>
  <c r="J30" i="1"/>
  <c r="J27" i="1"/>
  <c r="G30" i="1"/>
  <c r="G27" i="1" s="1"/>
  <c r="G25" i="1" l="1"/>
  <c r="G26" i="1"/>
  <c r="E5" i="1"/>
  <c r="G5" i="1" l="1"/>
  <c r="I5" i="1"/>
  <c r="E16" i="1"/>
  <c r="I20" i="1"/>
  <c r="G20" i="1" s="1"/>
  <c r="G16" i="1" s="1"/>
  <c r="I16" i="1" l="1"/>
  <c r="I35" i="1"/>
  <c r="G35" i="1" l="1"/>
  <c r="E22" i="1"/>
  <c r="I22" i="1" l="1"/>
  <c r="E34" i="1"/>
  <c r="G22" i="1"/>
  <c r="I34" i="1" l="1"/>
  <c r="E36" i="1"/>
  <c r="G34" i="1" l="1"/>
  <c r="I36" i="1"/>
  <c r="G36" i="1" l="1"/>
</calcChain>
</file>

<file path=xl/sharedStrings.xml><?xml version="1.0" encoding="utf-8"?>
<sst xmlns="http://schemas.openxmlformats.org/spreadsheetml/2006/main" count="67" uniqueCount="53">
  <si>
    <t>Por. č.</t>
  </si>
  <si>
    <t>Názov</t>
  </si>
  <si>
    <t>Výdavky bez DPH</t>
  </si>
  <si>
    <t>DPH</t>
  </si>
  <si>
    <t>Výdavky  s DPH</t>
  </si>
  <si>
    <t>KAPITÁLOVÉ VÝDAVKY (a +b +c +d+ e+ f+ g +h)</t>
  </si>
  <si>
    <t>a)</t>
  </si>
  <si>
    <t>Príprava verejnej práce</t>
  </si>
  <si>
    <t>náklady na inžiniersko-technickú pomoc (expertízy, konzultácie)</t>
  </si>
  <si>
    <t>náklady na technické a environmentálne štúdie</t>
  </si>
  <si>
    <t xml:space="preserve">náklady na územnoplánovaciu dokumentáciu </t>
  </si>
  <si>
    <t>náklady na dokumentáciu pre územné rozhodnutie</t>
  </si>
  <si>
    <t>náklady na dokumentáciu pre stavebné povolenie</t>
  </si>
  <si>
    <t xml:space="preserve">náklady na prieskumné práce </t>
  </si>
  <si>
    <t>náklady na geodetické práce pri spracovaní projektovej dokumentácie</t>
  </si>
  <si>
    <t>náklady na autorský dozor</t>
  </si>
  <si>
    <t>náklady na znalecké posudky pre majetkovoprávne vyporiadanie</t>
  </si>
  <si>
    <t>b)</t>
  </si>
  <si>
    <r>
      <t xml:space="preserve">Stavebná časť </t>
    </r>
    <r>
      <rPr>
        <b/>
        <sz val="11"/>
        <color theme="1"/>
        <rFont val="Times New Roman"/>
        <family val="1"/>
        <charset val="238"/>
      </rPr>
      <t>(stavebné objekty vrátane ich technického vybavenia)</t>
    </r>
  </si>
  <si>
    <t xml:space="preserve">náklady na realizáciu stavebných objektov, náklady na demolácie  existujúcich    stavebných objektov, technologických a iných zariadení </t>
  </si>
  <si>
    <t>náklady na vypracovanie realizačnej dokumentácie</t>
  </si>
  <si>
    <t>náklady na dokumentáciu skutočného zhotovenia stavby</t>
  </si>
  <si>
    <t>náklady na inžiniersku činnosť</t>
  </si>
  <si>
    <t>náklady na geodetické práce zabezpečované obstarávateľom</t>
  </si>
  <si>
    <t>c)</t>
  </si>
  <si>
    <t>d)</t>
  </si>
  <si>
    <t>Zariadenie staveniska</t>
  </si>
  <si>
    <t>e)</t>
  </si>
  <si>
    <t>f)</t>
  </si>
  <si>
    <t>Výkup pozemkov, odvody za vyňatie pôdy</t>
  </si>
  <si>
    <t>náklady na výkup lesov</t>
  </si>
  <si>
    <t>náklady na likvidáciu porastov</t>
  </si>
  <si>
    <t xml:space="preserve">odvody za trvalé a dočasné odňatie pôdy z poľnohospodár. pôdneho fondu a lesného pôdneho fondu </t>
  </si>
  <si>
    <t>náklady na prenájom pozemkov</t>
  </si>
  <si>
    <t>g)</t>
  </si>
  <si>
    <r>
      <t>Rozpočtová rezerva</t>
    </r>
    <r>
      <rPr>
        <sz val="11"/>
        <color rgb="FF000000"/>
        <rFont val="Times New Roman"/>
        <family val="1"/>
        <charset val="238"/>
      </rPr>
      <t xml:space="preserve"> v rozmedzí 8 až 12 %</t>
    </r>
  </si>
  <si>
    <t>h)</t>
  </si>
  <si>
    <t>Iné bližšie neurčené investície, ako sú napr. náklady na umelecké diela, patenty, licencie</t>
  </si>
  <si>
    <t>Technologická časť (prevádzkové súbory,  stroje a zar. )</t>
  </si>
  <si>
    <t>náklady na dokumentáciu pre verejné obstarávanie (tendrová dokumnetácia)</t>
  </si>
  <si>
    <t>náklady na výkup pozemkov _súkromné osoby</t>
  </si>
  <si>
    <t>náklady na výkup pozemkov _ JLF UK</t>
  </si>
  <si>
    <t>VRN</t>
  </si>
  <si>
    <t>Medicínske zariadenia a vybavenie</t>
  </si>
  <si>
    <t>Prevádzkové súbory</t>
  </si>
  <si>
    <t xml:space="preserve">Predpokladané vyvolané investície </t>
  </si>
  <si>
    <t>Výdavky bez DPH (expertíza)</t>
  </si>
  <si>
    <t>Výdavky s DPH (Expertíza)</t>
  </si>
  <si>
    <t>Výdavky započítané do PHZ bez DPH</t>
  </si>
  <si>
    <t>Výdavky započítané do PHZ - DPH 20%</t>
  </si>
  <si>
    <t>Predpokladaná hodnota zákazky s DPH</t>
  </si>
  <si>
    <t>DPH (Expertíza)</t>
  </si>
  <si>
    <t>KAPITÁLOVÉ VÝDAVKY SPOLU (Celkové investičná náklady = a+b+c+d+e+f+g+h)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</si>
</sst>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170" fontId="7" fillId="0" borderId="0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righ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5" borderId="9" xfId="0" applyNumberFormat="1" applyFont="1" applyFill="1" applyBorder="1" applyAlignment="1">
      <alignment horizontal="right" vertical="center" wrapText="1"/>
    </xf>
    <xf numFmtId="4" fontId="1" fillId="6" borderId="3" xfId="0" applyNumberFormat="1" applyFont="1" applyFill="1" applyBorder="1" applyAlignment="1">
      <alignment horizontal="right" vertical="center" wrapText="1"/>
    </xf>
    <xf numFmtId="4" fontId="8" fillId="5" borderId="3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3" fontId="5" fillId="7" borderId="4" xfId="0" applyNumberFormat="1" applyFont="1" applyFill="1" applyBorder="1" applyAlignment="1">
      <alignment horizontal="right" vertical="center" wrapText="1"/>
    </xf>
    <xf numFmtId="3" fontId="5" fillId="7" borderId="1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1" fillId="6" borderId="12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3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topLeftCell="A2" zoomScale="85" zoomScaleNormal="85" workbookViewId="0">
      <selection activeCell="C39" sqref="C39"/>
    </sheetView>
  </sheetViews>
  <sheetFormatPr baseColWidth="10" defaultColWidth="8.83203125" defaultRowHeight="15" x14ac:dyDescent="0.2"/>
  <cols>
    <col min="2" max="2" width="9.5" bestFit="1" customWidth="1"/>
    <col min="4" max="4" width="72.5" customWidth="1"/>
    <col min="5" max="5" width="19.5" bestFit="1" customWidth="1"/>
    <col min="6" max="6" width="19.5" customWidth="1"/>
    <col min="7" max="7" width="19.5" bestFit="1" customWidth="1"/>
    <col min="8" max="8" width="19.5" customWidth="1"/>
    <col min="9" max="9" width="19.5" bestFit="1" customWidth="1"/>
    <col min="10" max="13" width="19.5" customWidth="1"/>
    <col min="14" max="14" width="14.83203125" bestFit="1" customWidth="1"/>
  </cols>
  <sheetData>
    <row r="2" spans="1:14" ht="16" thickBot="1" x14ac:dyDescent="0.25">
      <c r="E2" s="22"/>
      <c r="F2" s="22"/>
    </row>
    <row r="3" spans="1:14" ht="46" thickBot="1" x14ac:dyDescent="0.25">
      <c r="B3" s="4" t="s">
        <v>0</v>
      </c>
      <c r="C3" s="5"/>
      <c r="D3" s="5" t="s">
        <v>1</v>
      </c>
      <c r="E3" s="5" t="s">
        <v>2</v>
      </c>
      <c r="F3" s="5" t="s">
        <v>46</v>
      </c>
      <c r="G3" s="5" t="s">
        <v>3</v>
      </c>
      <c r="H3" s="5" t="s">
        <v>51</v>
      </c>
      <c r="I3" s="5" t="s">
        <v>4</v>
      </c>
      <c r="J3" s="5" t="s">
        <v>47</v>
      </c>
      <c r="K3" s="5" t="s">
        <v>48</v>
      </c>
      <c r="L3" s="5" t="s">
        <v>49</v>
      </c>
      <c r="M3" s="5" t="s">
        <v>50</v>
      </c>
    </row>
    <row r="4" spans="1:14" ht="16" thickBot="1" x14ac:dyDescent="0.25">
      <c r="B4" s="10"/>
      <c r="C4" s="11">
        <v>700</v>
      </c>
      <c r="D4" s="11" t="s">
        <v>5</v>
      </c>
      <c r="E4" s="12"/>
      <c r="F4" s="12"/>
      <c r="G4" s="13"/>
      <c r="H4" s="29"/>
      <c r="I4" s="30"/>
      <c r="J4" s="14"/>
      <c r="K4" s="30"/>
      <c r="L4" s="14"/>
      <c r="M4" s="14"/>
      <c r="N4" s="22"/>
    </row>
    <row r="5" spans="1:14" x14ac:dyDescent="0.2">
      <c r="B5" s="24">
        <v>1</v>
      </c>
      <c r="C5" s="9" t="s">
        <v>6</v>
      </c>
      <c r="D5" s="9" t="s">
        <v>7</v>
      </c>
      <c r="E5" s="8">
        <f>SUM(E6:E15)</f>
        <v>16791868.626666665</v>
      </c>
      <c r="F5" s="8">
        <f>SUM(F6:F15)</f>
        <v>10912259.666666668</v>
      </c>
      <c r="G5" s="8">
        <f t="shared" ref="G5:I5" si="0">SUM(G6:G15)</f>
        <v>3358373.7253333325</v>
      </c>
      <c r="H5" s="8">
        <f>SUM(H6:H15)</f>
        <v>2182451.9333333331</v>
      </c>
      <c r="I5" s="15">
        <f t="shared" si="0"/>
        <v>20150242.351999998</v>
      </c>
      <c r="J5" s="8">
        <f>SUM(J6:J15)</f>
        <v>13094711.600000001</v>
      </c>
      <c r="K5" s="8">
        <f>SUM(K6:K15)</f>
        <v>4052797</v>
      </c>
      <c r="L5" s="8">
        <f>SUM(L6:L15)</f>
        <v>810559.4</v>
      </c>
      <c r="M5" s="48">
        <f>SUM(M6:M15)</f>
        <v>4863356.4000000004</v>
      </c>
      <c r="N5" s="22"/>
    </row>
    <row r="6" spans="1:14" x14ac:dyDescent="0.2">
      <c r="A6" t="s">
        <v>42</v>
      </c>
      <c r="B6" s="25">
        <v>2</v>
      </c>
      <c r="C6" s="31"/>
      <c r="D6" s="3" t="s">
        <v>8</v>
      </c>
      <c r="E6" s="32">
        <v>6407698.96</v>
      </c>
      <c r="F6" s="33">
        <v>528090</v>
      </c>
      <c r="G6" s="1">
        <f>I6-E6</f>
        <v>1281539.7919999994</v>
      </c>
      <c r="H6" s="34">
        <f>F6*0.2</f>
        <v>105618</v>
      </c>
      <c r="I6" s="1">
        <f>E6*1.2</f>
        <v>7689238.7519999994</v>
      </c>
      <c r="J6" s="33">
        <f>F6+H6</f>
        <v>633708</v>
      </c>
      <c r="K6" s="35">
        <f>F6</f>
        <v>528090</v>
      </c>
      <c r="L6" s="35">
        <f>K6*0.2</f>
        <v>105618</v>
      </c>
      <c r="M6" s="49">
        <f>K6+L6</f>
        <v>633708</v>
      </c>
    </row>
    <row r="7" spans="1:14" x14ac:dyDescent="0.2">
      <c r="A7" t="s">
        <v>42</v>
      </c>
      <c r="B7" s="25">
        <v>3</v>
      </c>
      <c r="C7" s="31"/>
      <c r="D7" s="3" t="s">
        <v>9</v>
      </c>
      <c r="E7" s="32">
        <v>171709</v>
      </c>
      <c r="F7" s="33">
        <f>E7</f>
        <v>171709</v>
      </c>
      <c r="G7" s="1">
        <f t="shared" ref="G7:G15" si="1">I7-E7</f>
        <v>34341.799999999988</v>
      </c>
      <c r="H7" s="34">
        <f t="shared" ref="H7:H15" si="2">F7*0.2</f>
        <v>34341.800000000003</v>
      </c>
      <c r="I7" s="1">
        <f t="shared" ref="I7:I15" si="3">E7*1.2</f>
        <v>206050.8</v>
      </c>
      <c r="J7" s="33">
        <f t="shared" ref="J7:J15" si="4">F7+H7</f>
        <v>206050.8</v>
      </c>
      <c r="K7" s="35"/>
      <c r="L7" s="35"/>
      <c r="M7" s="49"/>
    </row>
    <row r="8" spans="1:14" x14ac:dyDescent="0.2">
      <c r="A8" t="s">
        <v>42</v>
      </c>
      <c r="B8" s="25">
        <v>4</v>
      </c>
      <c r="C8" s="31"/>
      <c r="D8" s="3" t="s">
        <v>10</v>
      </c>
      <c r="E8" s="32">
        <v>0</v>
      </c>
      <c r="F8" s="33">
        <v>0</v>
      </c>
      <c r="G8" s="1">
        <f t="shared" si="1"/>
        <v>0</v>
      </c>
      <c r="H8" s="34">
        <f t="shared" si="2"/>
        <v>0</v>
      </c>
      <c r="I8" s="1">
        <f t="shared" si="3"/>
        <v>0</v>
      </c>
      <c r="J8" s="33">
        <f t="shared" si="4"/>
        <v>0</v>
      </c>
      <c r="K8" s="35"/>
      <c r="L8" s="35"/>
      <c r="M8" s="49"/>
    </row>
    <row r="9" spans="1:14" x14ac:dyDescent="0.2">
      <c r="A9" t="s">
        <v>42</v>
      </c>
      <c r="B9" s="25">
        <v>5</v>
      </c>
      <c r="C9" s="31"/>
      <c r="D9" s="3" t="s">
        <v>11</v>
      </c>
      <c r="E9" s="32">
        <f>I9/1.2</f>
        <v>1666666.6666666667</v>
      </c>
      <c r="F9" s="33">
        <f>E9</f>
        <v>1666666.6666666667</v>
      </c>
      <c r="G9" s="1">
        <f t="shared" si="1"/>
        <v>333333.33333333326</v>
      </c>
      <c r="H9" s="34">
        <f t="shared" si="2"/>
        <v>333333.33333333337</v>
      </c>
      <c r="I9" s="1">
        <v>2000000</v>
      </c>
      <c r="J9" s="33">
        <f t="shared" si="4"/>
        <v>2000000</v>
      </c>
      <c r="K9" s="35"/>
      <c r="L9" s="35"/>
      <c r="M9" s="49"/>
    </row>
    <row r="10" spans="1:14" x14ac:dyDescent="0.2">
      <c r="A10" t="s">
        <v>42</v>
      </c>
      <c r="B10" s="25">
        <v>6</v>
      </c>
      <c r="C10" s="31"/>
      <c r="D10" s="3" t="s">
        <v>12</v>
      </c>
      <c r="E10" s="32">
        <v>3500000</v>
      </c>
      <c r="F10" s="33">
        <f t="shared" ref="F10:F15" si="5">E10</f>
        <v>3500000</v>
      </c>
      <c r="G10" s="1">
        <f t="shared" si="1"/>
        <v>700000</v>
      </c>
      <c r="H10" s="34">
        <f t="shared" si="2"/>
        <v>700000</v>
      </c>
      <c r="I10" s="1">
        <f t="shared" si="3"/>
        <v>4200000</v>
      </c>
      <c r="J10" s="33">
        <f t="shared" si="4"/>
        <v>4200000</v>
      </c>
      <c r="K10" s="35">
        <f>F10</f>
        <v>3500000</v>
      </c>
      <c r="L10" s="35">
        <f>K10*0.2</f>
        <v>700000</v>
      </c>
      <c r="M10" s="49">
        <f>K10+L10</f>
        <v>4200000</v>
      </c>
    </row>
    <row r="11" spans="1:14" x14ac:dyDescent="0.2">
      <c r="A11" t="s">
        <v>42</v>
      </c>
      <c r="B11" s="25">
        <v>7</v>
      </c>
      <c r="C11" s="31"/>
      <c r="D11" s="3" t="s">
        <v>39</v>
      </c>
      <c r="E11" s="32">
        <v>4538710</v>
      </c>
      <c r="F11" s="33">
        <f t="shared" si="5"/>
        <v>4538710</v>
      </c>
      <c r="G11" s="1">
        <f t="shared" si="1"/>
        <v>907742</v>
      </c>
      <c r="H11" s="34">
        <f t="shared" si="2"/>
        <v>907742</v>
      </c>
      <c r="I11" s="1">
        <f t="shared" si="3"/>
        <v>5446452</v>
      </c>
      <c r="J11" s="33">
        <f t="shared" si="4"/>
        <v>5446452</v>
      </c>
      <c r="K11" s="35"/>
      <c r="L11" s="35"/>
      <c r="M11" s="49"/>
    </row>
    <row r="12" spans="1:14" x14ac:dyDescent="0.2">
      <c r="A12" t="s">
        <v>42</v>
      </c>
      <c r="B12" s="25">
        <v>8</v>
      </c>
      <c r="C12" s="31"/>
      <c r="D12" s="3" t="s">
        <v>13</v>
      </c>
      <c r="E12" s="32">
        <v>172760</v>
      </c>
      <c r="F12" s="33">
        <f t="shared" si="5"/>
        <v>172760</v>
      </c>
      <c r="G12" s="1">
        <f t="shared" si="1"/>
        <v>34552</v>
      </c>
      <c r="H12" s="34">
        <f t="shared" si="2"/>
        <v>34552</v>
      </c>
      <c r="I12" s="1">
        <f t="shared" si="3"/>
        <v>207312</v>
      </c>
      <c r="J12" s="33">
        <f t="shared" si="4"/>
        <v>207312</v>
      </c>
      <c r="K12" s="35"/>
      <c r="L12" s="35"/>
      <c r="M12" s="49"/>
    </row>
    <row r="13" spans="1:14" x14ac:dyDescent="0.2">
      <c r="A13" t="s">
        <v>42</v>
      </c>
      <c r="B13" s="25">
        <v>9</v>
      </c>
      <c r="C13" s="31"/>
      <c r="D13" s="3" t="s">
        <v>14</v>
      </c>
      <c r="E13" s="32">
        <v>24707</v>
      </c>
      <c r="F13" s="33">
        <f t="shared" si="5"/>
        <v>24707</v>
      </c>
      <c r="G13" s="1">
        <f t="shared" si="1"/>
        <v>4941.3999999999978</v>
      </c>
      <c r="H13" s="34">
        <f t="shared" si="2"/>
        <v>4941.4000000000005</v>
      </c>
      <c r="I13" s="1">
        <f t="shared" si="3"/>
        <v>29648.399999999998</v>
      </c>
      <c r="J13" s="33">
        <f t="shared" si="4"/>
        <v>29648.400000000001</v>
      </c>
      <c r="K13" s="35">
        <f>F13</f>
        <v>24707</v>
      </c>
      <c r="L13" s="35">
        <f t="shared" ref="L13" si="6">K13*0.2</f>
        <v>4941.4000000000005</v>
      </c>
      <c r="M13" s="49">
        <f>K13+L13</f>
        <v>29648.400000000001</v>
      </c>
    </row>
    <row r="14" spans="1:14" x14ac:dyDescent="0.2">
      <c r="A14" t="s">
        <v>42</v>
      </c>
      <c r="B14" s="25">
        <v>10</v>
      </c>
      <c r="C14" s="31"/>
      <c r="D14" s="3" t="s">
        <v>15</v>
      </c>
      <c r="E14" s="32">
        <v>309407</v>
      </c>
      <c r="F14" s="33">
        <f t="shared" si="5"/>
        <v>309407</v>
      </c>
      <c r="G14" s="1">
        <f t="shared" si="1"/>
        <v>61881.399999999965</v>
      </c>
      <c r="H14" s="34">
        <f t="shared" si="2"/>
        <v>61881.4</v>
      </c>
      <c r="I14" s="1">
        <f t="shared" si="3"/>
        <v>371288.39999999997</v>
      </c>
      <c r="J14" s="33">
        <f t="shared" si="4"/>
        <v>371288.4</v>
      </c>
      <c r="K14" s="35"/>
      <c r="L14" s="35"/>
      <c r="M14" s="49"/>
    </row>
    <row r="15" spans="1:14" x14ac:dyDescent="0.2">
      <c r="A15" t="s">
        <v>42</v>
      </c>
      <c r="B15" s="25">
        <v>11</v>
      </c>
      <c r="C15" s="31"/>
      <c r="D15" s="3" t="s">
        <v>16</v>
      </c>
      <c r="E15" s="32">
        <v>210</v>
      </c>
      <c r="F15" s="33">
        <f t="shared" si="5"/>
        <v>210</v>
      </c>
      <c r="G15" s="1">
        <f t="shared" si="1"/>
        <v>42</v>
      </c>
      <c r="H15" s="34">
        <f t="shared" si="2"/>
        <v>42</v>
      </c>
      <c r="I15" s="1">
        <f t="shared" si="3"/>
        <v>252</v>
      </c>
      <c r="J15" s="33">
        <f t="shared" si="4"/>
        <v>252</v>
      </c>
      <c r="K15" s="35"/>
      <c r="L15" s="35"/>
      <c r="M15" s="49"/>
    </row>
    <row r="16" spans="1:14" x14ac:dyDescent="0.2">
      <c r="B16" s="26">
        <v>12</v>
      </c>
      <c r="C16" s="6" t="s">
        <v>17</v>
      </c>
      <c r="D16" s="6" t="s">
        <v>18</v>
      </c>
      <c r="E16" s="8">
        <f>SUM(E17:E21)</f>
        <v>204408633.54366672</v>
      </c>
      <c r="F16" s="8">
        <f>SUM(F17:F21)</f>
        <v>206820011.90000001</v>
      </c>
      <c r="G16" s="8">
        <f t="shared" ref="G16:I16" si="7">SUM(G17:G21)</f>
        <v>40881726.708733328</v>
      </c>
      <c r="H16" s="8">
        <f>SUM(H17:H21)</f>
        <v>41364002.380000003</v>
      </c>
      <c r="I16" s="7">
        <f t="shared" si="7"/>
        <v>245290360.25240004</v>
      </c>
      <c r="J16" s="8">
        <f>SUM(J17:J21)</f>
        <v>248184014.28</v>
      </c>
      <c r="K16" s="7">
        <f>SUM(K17:K21)</f>
        <v>206820011.90000001</v>
      </c>
      <c r="L16" s="7">
        <f t="shared" ref="L16" si="8">SUM(L17:L21)</f>
        <v>41364002.380000003</v>
      </c>
      <c r="M16" s="50">
        <f>K16+L16</f>
        <v>248184014.28</v>
      </c>
    </row>
    <row r="17" spans="1:14" ht="30" x14ac:dyDescent="0.2">
      <c r="B17" s="25">
        <v>13</v>
      </c>
      <c r="C17" s="2"/>
      <c r="D17" s="3" t="s">
        <v>19</v>
      </c>
      <c r="E17" s="32">
        <v>200131976.22100005</v>
      </c>
      <c r="F17" s="33">
        <v>200090650</v>
      </c>
      <c r="G17" s="1">
        <f>I17-E17</f>
        <v>40026395.244199991</v>
      </c>
      <c r="H17" s="34">
        <f>F17*0.2</f>
        <v>40018130</v>
      </c>
      <c r="I17" s="1">
        <f>E17*1.2</f>
        <v>240158371.46520004</v>
      </c>
      <c r="J17" s="33">
        <f>F17+H17</f>
        <v>240108780</v>
      </c>
      <c r="K17" s="35">
        <f>F17</f>
        <v>200090650</v>
      </c>
      <c r="L17" s="35">
        <f>K17*0.2</f>
        <v>40018130</v>
      </c>
      <c r="M17" s="49">
        <f>K17+L17</f>
        <v>240108780</v>
      </c>
      <c r="N17" s="22"/>
    </row>
    <row r="18" spans="1:14" x14ac:dyDescent="0.2">
      <c r="A18" t="s">
        <v>42</v>
      </c>
      <c r="B18" s="25">
        <v>14</v>
      </c>
      <c r="C18" s="31"/>
      <c r="D18" s="3" t="s">
        <v>20</v>
      </c>
      <c r="E18" s="32">
        <v>2397905</v>
      </c>
      <c r="F18" s="33">
        <f>E18</f>
        <v>2397905</v>
      </c>
      <c r="G18" s="1">
        <f t="shared" ref="G18:G21" si="9">I18-E18</f>
        <v>479581</v>
      </c>
      <c r="H18" s="34">
        <f t="shared" ref="H18:H21" si="10">F18*0.2</f>
        <v>479581</v>
      </c>
      <c r="I18" s="1">
        <f t="shared" ref="I18:I21" si="11">E18*1.2</f>
        <v>2877486</v>
      </c>
      <c r="J18" s="33">
        <f t="shared" ref="J18:J21" si="12">F18+H18</f>
        <v>2877486</v>
      </c>
      <c r="K18" s="35">
        <f>F18</f>
        <v>2397905</v>
      </c>
      <c r="L18" s="35">
        <f t="shared" ref="L18:L21" si="13">K18*0.2</f>
        <v>479581</v>
      </c>
      <c r="M18" s="49">
        <f t="shared" ref="M18:M21" si="14">K18+L18</f>
        <v>2877486</v>
      </c>
    </row>
    <row r="19" spans="1:14" x14ac:dyDescent="0.2">
      <c r="A19" t="s">
        <v>42</v>
      </c>
      <c r="B19" s="25">
        <v>15</v>
      </c>
      <c r="C19" s="31"/>
      <c r="D19" s="3" t="s">
        <v>21</v>
      </c>
      <c r="E19" s="32">
        <v>726196.9</v>
      </c>
      <c r="F19" s="33">
        <f>E19</f>
        <v>726196.9</v>
      </c>
      <c r="G19" s="1">
        <f t="shared" si="9"/>
        <v>145239.38</v>
      </c>
      <c r="H19" s="34">
        <f t="shared" si="10"/>
        <v>145239.38</v>
      </c>
      <c r="I19" s="1">
        <f t="shared" si="11"/>
        <v>871436.28</v>
      </c>
      <c r="J19" s="33">
        <f t="shared" si="12"/>
        <v>871436.28</v>
      </c>
      <c r="K19" s="35">
        <f>F19</f>
        <v>726196.9</v>
      </c>
      <c r="L19" s="35">
        <f t="shared" si="13"/>
        <v>145239.38</v>
      </c>
      <c r="M19" s="49">
        <f t="shared" si="14"/>
        <v>871436.28</v>
      </c>
    </row>
    <row r="20" spans="1:14" x14ac:dyDescent="0.2">
      <c r="A20" t="s">
        <v>42</v>
      </c>
      <c r="B20" s="25">
        <v>16</v>
      </c>
      <c r="C20" s="31"/>
      <c r="D20" s="3" t="s">
        <v>22</v>
      </c>
      <c r="E20" s="32">
        <v>525555.4226666668</v>
      </c>
      <c r="F20" s="33">
        <v>3542560</v>
      </c>
      <c r="G20" s="1">
        <f t="shared" si="9"/>
        <v>105111.08453333331</v>
      </c>
      <c r="H20" s="34">
        <f t="shared" si="10"/>
        <v>708512</v>
      </c>
      <c r="I20" s="1">
        <f t="shared" si="11"/>
        <v>630666.50720000011</v>
      </c>
      <c r="J20" s="33">
        <f t="shared" si="12"/>
        <v>4251072</v>
      </c>
      <c r="K20" s="35">
        <f>F20</f>
        <v>3542560</v>
      </c>
      <c r="L20" s="35">
        <f t="shared" si="13"/>
        <v>708512</v>
      </c>
      <c r="M20" s="49">
        <f t="shared" si="14"/>
        <v>4251072</v>
      </c>
    </row>
    <row r="21" spans="1:14" x14ac:dyDescent="0.2">
      <c r="A21" t="s">
        <v>42</v>
      </c>
      <c r="B21" s="25">
        <v>17</v>
      </c>
      <c r="C21" s="31"/>
      <c r="D21" s="3" t="s">
        <v>23</v>
      </c>
      <c r="E21" s="32">
        <v>627000</v>
      </c>
      <c r="F21" s="33">
        <v>62700</v>
      </c>
      <c r="G21" s="1">
        <f t="shared" si="9"/>
        <v>125400</v>
      </c>
      <c r="H21" s="34">
        <f t="shared" si="10"/>
        <v>12540</v>
      </c>
      <c r="I21" s="1">
        <f t="shared" si="11"/>
        <v>752400</v>
      </c>
      <c r="J21" s="33">
        <f t="shared" si="12"/>
        <v>75240</v>
      </c>
      <c r="K21" s="35">
        <f>F21</f>
        <v>62700</v>
      </c>
      <c r="L21" s="35">
        <f t="shared" si="13"/>
        <v>12540</v>
      </c>
      <c r="M21" s="49">
        <f t="shared" si="14"/>
        <v>75240</v>
      </c>
    </row>
    <row r="22" spans="1:14" x14ac:dyDescent="0.2">
      <c r="B22" s="26">
        <v>18</v>
      </c>
      <c r="C22" s="6" t="s">
        <v>24</v>
      </c>
      <c r="D22" s="6" t="s">
        <v>38</v>
      </c>
      <c r="E22" s="7">
        <f>E23+E24</f>
        <v>104607333.33333334</v>
      </c>
      <c r="F22" s="7">
        <f>F23+F24</f>
        <v>103267333.33333334</v>
      </c>
      <c r="G22" s="7">
        <f>I22-E22</f>
        <v>20921466.666666657</v>
      </c>
      <c r="H22" s="7">
        <f>H23+H24</f>
        <v>20653466.666666672</v>
      </c>
      <c r="I22" s="7">
        <f>E22*1.2</f>
        <v>125528800</v>
      </c>
      <c r="J22" s="7">
        <f>J23+J24</f>
        <v>123920800.00000001</v>
      </c>
      <c r="K22" s="7">
        <f>K24</f>
        <v>23774000</v>
      </c>
      <c r="L22" s="7">
        <f>K22*0.2</f>
        <v>4754800</v>
      </c>
      <c r="M22" s="50">
        <f>K22+L22</f>
        <v>28528800</v>
      </c>
    </row>
    <row r="23" spans="1:14" x14ac:dyDescent="0.2">
      <c r="B23" s="27"/>
      <c r="C23" s="18"/>
      <c r="D23" s="3" t="s">
        <v>43</v>
      </c>
      <c r="E23" s="32">
        <v>80833333.333333343</v>
      </c>
      <c r="F23" s="34">
        <f>E23-1340000</f>
        <v>79493333.333333343</v>
      </c>
      <c r="G23" s="16">
        <f t="shared" ref="G23:G24" si="15">I23-E23</f>
        <v>16166666.666666672</v>
      </c>
      <c r="H23" s="34">
        <f>F23*0.2</f>
        <v>15898666.66666667</v>
      </c>
      <c r="I23" s="1">
        <f t="shared" ref="I23:I24" si="16">E23*1.2</f>
        <v>97000000.000000015</v>
      </c>
      <c r="J23" s="33">
        <f>F23+H23</f>
        <v>95392000.000000015</v>
      </c>
      <c r="K23" s="35"/>
      <c r="L23" s="35"/>
      <c r="M23" s="49"/>
    </row>
    <row r="24" spans="1:14" x14ac:dyDescent="0.2">
      <c r="B24" s="27"/>
      <c r="C24" s="18"/>
      <c r="D24" s="3" t="s">
        <v>44</v>
      </c>
      <c r="E24" s="32">
        <v>23774000</v>
      </c>
      <c r="F24" s="34">
        <f>E24</f>
        <v>23774000</v>
      </c>
      <c r="G24" s="16">
        <f t="shared" si="15"/>
        <v>4754800</v>
      </c>
      <c r="H24" s="34">
        <f>F24*0.2</f>
        <v>4754800</v>
      </c>
      <c r="I24" s="1">
        <f t="shared" si="16"/>
        <v>28528800</v>
      </c>
      <c r="J24" s="33">
        <f>F24+H24</f>
        <v>28528800</v>
      </c>
      <c r="K24" s="35">
        <f>F24</f>
        <v>23774000</v>
      </c>
      <c r="L24" s="35">
        <f>K24*0.2</f>
        <v>4754800</v>
      </c>
      <c r="M24" s="49">
        <f>K24+L24</f>
        <v>28528800</v>
      </c>
    </row>
    <row r="25" spans="1:14" x14ac:dyDescent="0.2">
      <c r="A25" t="s">
        <v>42</v>
      </c>
      <c r="B25" s="26">
        <v>19</v>
      </c>
      <c r="C25" s="6" t="s">
        <v>25</v>
      </c>
      <c r="D25" s="6" t="s">
        <v>26</v>
      </c>
      <c r="E25" s="7">
        <v>4084853.7483396982</v>
      </c>
      <c r="F25" s="7">
        <v>8139530</v>
      </c>
      <c r="G25" s="7">
        <f t="shared" ref="G25:G26" si="17">I25-E25</f>
        <v>816970.74966793926</v>
      </c>
      <c r="H25" s="17">
        <f>F25*0.2</f>
        <v>1627906</v>
      </c>
      <c r="I25" s="7">
        <f>E25*1.2</f>
        <v>4901824.4980076374</v>
      </c>
      <c r="J25" s="7">
        <f>F25+H25</f>
        <v>9767436</v>
      </c>
      <c r="K25" s="7">
        <f>F25</f>
        <v>8139530</v>
      </c>
      <c r="L25" s="7">
        <f>K25*0.2</f>
        <v>1627906</v>
      </c>
      <c r="M25" s="50">
        <f>K25+L25</f>
        <v>9767436</v>
      </c>
    </row>
    <row r="26" spans="1:14" ht="16" x14ac:dyDescent="0.2">
      <c r="B26" s="26">
        <v>20</v>
      </c>
      <c r="C26" s="6" t="s">
        <v>27</v>
      </c>
      <c r="D26" s="6" t="s">
        <v>45</v>
      </c>
      <c r="E26" s="7">
        <f>2091997</f>
        <v>2091997</v>
      </c>
      <c r="F26" s="7">
        <f>E26</f>
        <v>2091997</v>
      </c>
      <c r="G26" s="7">
        <f t="shared" si="17"/>
        <v>418399.39999999991</v>
      </c>
      <c r="H26" s="17">
        <f>F26*0.2</f>
        <v>418399.4</v>
      </c>
      <c r="I26" s="7">
        <f>E26*1.2</f>
        <v>2510396.4</v>
      </c>
      <c r="J26" s="7">
        <f>F26+H26</f>
        <v>2510396.4</v>
      </c>
      <c r="K26" s="7">
        <f>E26</f>
        <v>2091997</v>
      </c>
      <c r="L26" s="7">
        <f>K26*0.2</f>
        <v>418399.4</v>
      </c>
      <c r="M26" s="50">
        <f>K26+L26</f>
        <v>2510396.4</v>
      </c>
      <c r="N26" s="23"/>
    </row>
    <row r="27" spans="1:14" x14ac:dyDescent="0.2">
      <c r="B27" s="26">
        <v>21</v>
      </c>
      <c r="C27" s="6" t="s">
        <v>28</v>
      </c>
      <c r="D27" s="6" t="s">
        <v>29</v>
      </c>
      <c r="E27" s="7">
        <f>SUM(E28:E33)</f>
        <v>6230037.04</v>
      </c>
      <c r="F27" s="7">
        <f>E27</f>
        <v>6230037.04</v>
      </c>
      <c r="G27" s="7">
        <f t="shared" ref="G27:I27" si="18">SUM(G28:G33)</f>
        <v>0</v>
      </c>
      <c r="H27" s="17">
        <v>0</v>
      </c>
      <c r="I27" s="7">
        <f t="shared" si="18"/>
        <v>6230037.04</v>
      </c>
      <c r="J27" s="7">
        <f>I27</f>
        <v>6230037.04</v>
      </c>
      <c r="K27" s="7">
        <f>K31</f>
        <v>6500</v>
      </c>
      <c r="L27" s="7">
        <f>L31</f>
        <v>0</v>
      </c>
      <c r="M27" s="50">
        <f>M31</f>
        <v>6500</v>
      </c>
    </row>
    <row r="28" spans="1:14" x14ac:dyDescent="0.2">
      <c r="B28" s="25">
        <v>22</v>
      </c>
      <c r="C28" s="18"/>
      <c r="D28" s="3" t="s">
        <v>40</v>
      </c>
      <c r="E28" s="32">
        <v>153537.04</v>
      </c>
      <c r="F28" s="33">
        <f>E28</f>
        <v>153537.04</v>
      </c>
      <c r="G28" s="1">
        <v>0</v>
      </c>
      <c r="H28" s="34">
        <v>0</v>
      </c>
      <c r="I28" s="1">
        <f>E28</f>
        <v>153537.04</v>
      </c>
      <c r="J28" s="36">
        <f t="shared" ref="J28:J33" si="19">I28</f>
        <v>153537.04</v>
      </c>
      <c r="K28" s="35"/>
      <c r="L28" s="35"/>
      <c r="M28" s="49"/>
    </row>
    <row r="29" spans="1:14" x14ac:dyDescent="0.2">
      <c r="B29" s="25">
        <v>23</v>
      </c>
      <c r="C29" s="18"/>
      <c r="D29" s="3" t="s">
        <v>41</v>
      </c>
      <c r="E29" s="32">
        <v>6070000</v>
      </c>
      <c r="F29" s="33">
        <f>E29</f>
        <v>6070000</v>
      </c>
      <c r="G29" s="1">
        <v>0</v>
      </c>
      <c r="H29" s="34">
        <v>0</v>
      </c>
      <c r="I29" s="1">
        <f>E29</f>
        <v>6070000</v>
      </c>
      <c r="J29" s="36">
        <f t="shared" si="19"/>
        <v>6070000</v>
      </c>
      <c r="K29" s="35"/>
      <c r="L29" s="35"/>
      <c r="M29" s="49"/>
    </row>
    <row r="30" spans="1:14" x14ac:dyDescent="0.2">
      <c r="B30" s="25">
        <v>24</v>
      </c>
      <c r="C30" s="31"/>
      <c r="D30" s="3" t="s">
        <v>30</v>
      </c>
      <c r="E30" s="32">
        <v>0</v>
      </c>
      <c r="F30" s="33">
        <v>0</v>
      </c>
      <c r="G30" s="1">
        <f t="shared" ref="G30:G35" si="20">I30-E30</f>
        <v>0</v>
      </c>
      <c r="H30" s="34">
        <v>0</v>
      </c>
      <c r="I30" s="1">
        <f>E30</f>
        <v>0</v>
      </c>
      <c r="J30" s="36">
        <f t="shared" si="19"/>
        <v>0</v>
      </c>
      <c r="K30" s="35"/>
      <c r="L30" s="35"/>
      <c r="M30" s="49"/>
    </row>
    <row r="31" spans="1:14" x14ac:dyDescent="0.2">
      <c r="B31" s="25">
        <v>25</v>
      </c>
      <c r="C31" s="31"/>
      <c r="D31" s="3" t="s">
        <v>31</v>
      </c>
      <c r="E31" s="32">
        <v>6500</v>
      </c>
      <c r="F31" s="33">
        <v>6500</v>
      </c>
      <c r="G31" s="1">
        <v>0</v>
      </c>
      <c r="H31" s="34">
        <v>0</v>
      </c>
      <c r="I31" s="1">
        <f>E31</f>
        <v>6500</v>
      </c>
      <c r="J31" s="36">
        <f t="shared" si="19"/>
        <v>6500</v>
      </c>
      <c r="K31" s="35">
        <f>F31</f>
        <v>6500</v>
      </c>
      <c r="L31" s="35">
        <v>0</v>
      </c>
      <c r="M31" s="49">
        <f>K31</f>
        <v>6500</v>
      </c>
    </row>
    <row r="32" spans="1:14" ht="30" x14ac:dyDescent="0.2">
      <c r="B32" s="25">
        <v>26</v>
      </c>
      <c r="C32" s="31"/>
      <c r="D32" s="3" t="s">
        <v>32</v>
      </c>
      <c r="E32" s="32">
        <v>0</v>
      </c>
      <c r="F32" s="33">
        <v>0</v>
      </c>
      <c r="G32" s="1">
        <f t="shared" si="20"/>
        <v>0</v>
      </c>
      <c r="H32" s="34">
        <v>0</v>
      </c>
      <c r="I32" s="1">
        <f t="shared" ref="I32:I35" si="21">E32*1.2</f>
        <v>0</v>
      </c>
      <c r="J32" s="36">
        <f t="shared" si="19"/>
        <v>0</v>
      </c>
      <c r="K32" s="35"/>
      <c r="L32" s="35"/>
      <c r="M32" s="49"/>
    </row>
    <row r="33" spans="2:13" x14ac:dyDescent="0.2">
      <c r="B33" s="51">
        <v>27</v>
      </c>
      <c r="C33" s="31"/>
      <c r="D33" s="3" t="s">
        <v>33</v>
      </c>
      <c r="E33" s="32">
        <v>0</v>
      </c>
      <c r="F33" s="33">
        <v>0</v>
      </c>
      <c r="G33" s="1">
        <f t="shared" si="20"/>
        <v>0</v>
      </c>
      <c r="H33" s="33">
        <v>0</v>
      </c>
      <c r="I33" s="1">
        <f t="shared" si="21"/>
        <v>0</v>
      </c>
      <c r="J33" s="36">
        <f t="shared" si="19"/>
        <v>0</v>
      </c>
      <c r="K33" s="35"/>
      <c r="L33" s="35"/>
      <c r="M33" s="49"/>
    </row>
    <row r="34" spans="2:13" x14ac:dyDescent="0.2">
      <c r="B34" s="28">
        <v>28</v>
      </c>
      <c r="C34" s="6" t="s">
        <v>34</v>
      </c>
      <c r="D34" s="6" t="s">
        <v>35</v>
      </c>
      <c r="E34" s="7">
        <f>(E17+E22+E25+E26)*0.08</f>
        <v>24873292.824213848</v>
      </c>
      <c r="F34" s="7">
        <v>31358950</v>
      </c>
      <c r="G34" s="7">
        <f>I34-E34</f>
        <v>4974658.564842768</v>
      </c>
      <c r="H34" s="7">
        <f>F34*0.2</f>
        <v>6271790</v>
      </c>
      <c r="I34" s="7">
        <f>E34*1.2</f>
        <v>29847951.389056616</v>
      </c>
      <c r="J34" s="7">
        <f>F34+H34</f>
        <v>37630740</v>
      </c>
      <c r="K34" s="7"/>
      <c r="L34" s="7"/>
      <c r="M34" s="50"/>
    </row>
    <row r="35" spans="2:13" ht="30" x14ac:dyDescent="0.2">
      <c r="B35" s="28">
        <v>29</v>
      </c>
      <c r="C35" s="6" t="s">
        <v>36</v>
      </c>
      <c r="D35" s="47" t="s">
        <v>37</v>
      </c>
      <c r="E35" s="7">
        <v>0</v>
      </c>
      <c r="F35" s="7">
        <v>0</v>
      </c>
      <c r="G35" s="7">
        <f t="shared" si="20"/>
        <v>0</v>
      </c>
      <c r="H35" s="7">
        <v>0</v>
      </c>
      <c r="I35" s="7">
        <f t="shared" si="21"/>
        <v>0</v>
      </c>
      <c r="J35" s="7">
        <v>0</v>
      </c>
      <c r="K35" s="7"/>
      <c r="L35" s="7"/>
      <c r="M35" s="50"/>
    </row>
    <row r="36" spans="2:13" ht="44" customHeight="1" x14ac:dyDescent="0.2">
      <c r="B36" s="42">
        <v>30</v>
      </c>
      <c r="C36" s="43" t="s">
        <v>52</v>
      </c>
      <c r="D36" s="43"/>
      <c r="E36" s="44">
        <f>E35+E34+E27+E26+E25+E22+E16+E5</f>
        <v>363088016.11622024</v>
      </c>
      <c r="F36" s="44">
        <f>F5+F16+F22+F25+F26+F27+F34</f>
        <v>368820118.94</v>
      </c>
      <c r="G36" s="44">
        <f>G35+G34+G27+G26+G25+G22+G16+G5</f>
        <v>71371595.815244019</v>
      </c>
      <c r="H36" s="44">
        <f>H5+H16+H22+H26+H25+H34</f>
        <v>72518016.379999995</v>
      </c>
      <c r="I36" s="44">
        <f>I35+I34+I27+I26+I25+I22+I16+I5</f>
        <v>434459611.93146431</v>
      </c>
      <c r="J36" s="44">
        <f>F36+H36</f>
        <v>441338135.31999999</v>
      </c>
      <c r="K36" s="45">
        <f>K5+K16+K22+K25+K26+K27</f>
        <v>244884835.90000001</v>
      </c>
      <c r="L36" s="45">
        <f t="shared" ref="L36:M36" si="22">L5+L16+L22+L25+L26+L27</f>
        <v>48975667.18</v>
      </c>
      <c r="M36" s="46">
        <f t="shared" si="22"/>
        <v>293860503.07999998</v>
      </c>
    </row>
    <row r="37" spans="2:13" ht="19" thickBot="1" x14ac:dyDescent="0.25">
      <c r="B37" s="37"/>
      <c r="C37" s="38"/>
      <c r="D37" s="38"/>
      <c r="E37" s="39"/>
      <c r="F37" s="39"/>
      <c r="G37" s="39"/>
      <c r="H37" s="39"/>
      <c r="I37" s="39"/>
      <c r="J37" s="39"/>
      <c r="K37" s="40"/>
      <c r="L37" s="40"/>
      <c r="M37" s="41"/>
    </row>
    <row r="38" spans="2:13" ht="18" x14ac:dyDescent="0.2">
      <c r="B38" s="19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1">
    <mergeCell ref="C36:D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autor</cp:lastModifiedBy>
  <dcterms:created xsi:type="dcterms:W3CDTF">2022-04-16T13:56:17Z</dcterms:created>
  <dcterms:modified xsi:type="dcterms:W3CDTF">2022-11-09T07:50:37Z</dcterms:modified>
</cp:coreProperties>
</file>