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3\"/>
    </mc:Choice>
  </mc:AlternateContent>
  <xr:revisionPtr revIDLastSave="0" documentId="13_ncr:1_{91C0FC4D-16BD-4F3C-88E7-CD99B620F8E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" l="1"/>
  <c r="D36" i="3"/>
  <c r="D22" i="3" l="1"/>
  <c r="D27" i="3" s="1"/>
  <c r="D9" i="3"/>
  <c r="D14" i="3" s="1"/>
  <c r="C27" i="3"/>
  <c r="C22" i="3"/>
  <c r="C9" i="3"/>
  <c r="C14" i="3" s="1"/>
  <c r="C28" i="3" s="1"/>
  <c r="C34" i="3" s="1"/>
  <c r="D28" i="3" l="1"/>
  <c r="D34" i="3" s="1"/>
  <c r="F17" i="4" l="1"/>
  <c r="G17" i="4"/>
  <c r="H17" i="4"/>
  <c r="I17" i="4"/>
  <c r="J17" i="4"/>
  <c r="K17" i="4"/>
  <c r="L17" i="4"/>
  <c r="M17" i="4"/>
  <c r="N17" i="4"/>
  <c r="D13" i="4"/>
  <c r="D17" i="4" s="1"/>
  <c r="E13" i="4"/>
  <c r="E17" i="4" s="1"/>
  <c r="F13" i="4"/>
  <c r="G13" i="4"/>
  <c r="H13" i="4"/>
  <c r="I13" i="4"/>
  <c r="J13" i="4"/>
  <c r="K13" i="4"/>
  <c r="L13" i="4"/>
  <c r="M13" i="4"/>
  <c r="N13" i="4"/>
  <c r="D3" i="4"/>
  <c r="D22" i="4"/>
  <c r="E22" i="4"/>
  <c r="F22" i="4"/>
  <c r="G22" i="4"/>
  <c r="H22" i="4"/>
  <c r="I22" i="4"/>
  <c r="J22" i="4"/>
  <c r="K22" i="4"/>
  <c r="L22" i="4"/>
  <c r="M22" i="4"/>
  <c r="N22" i="4"/>
  <c r="D28" i="4"/>
  <c r="E28" i="4"/>
  <c r="C40" i="4"/>
  <c r="F34" i="4"/>
  <c r="E34" i="4"/>
  <c r="D34" i="4"/>
  <c r="C34" i="4"/>
  <c r="C38" i="4" s="1"/>
  <c r="C39" i="4" s="1"/>
  <c r="D38" i="4" l="1"/>
  <c r="D39" i="4" s="1"/>
  <c r="D9" i="4"/>
  <c r="D40" i="4" l="1"/>
  <c r="D18" i="4"/>
  <c r="C28" i="4"/>
  <c r="C22" i="4"/>
  <c r="C13" i="4"/>
  <c r="C17" i="4" s="1"/>
  <c r="C18" i="4" l="1"/>
  <c r="C9" i="4"/>
  <c r="H37" i="3" l="1"/>
  <c r="H36" i="3"/>
  <c r="E37" i="3"/>
  <c r="E36" i="3"/>
  <c r="H26" i="3" l="1"/>
  <c r="E26" i="3"/>
  <c r="D14" i="1" l="1"/>
  <c r="D21" i="1" s="1"/>
  <c r="E14" i="1"/>
  <c r="F14" i="1"/>
  <c r="F21" i="1" s="1"/>
  <c r="G14" i="1"/>
  <c r="H14" i="1"/>
  <c r="H21" i="1" s="1"/>
  <c r="I14" i="1"/>
  <c r="I21" i="1" s="1"/>
  <c r="J14" i="1"/>
  <c r="K14" i="1"/>
  <c r="L14" i="1"/>
  <c r="L21" i="1" s="1"/>
  <c r="M14" i="1"/>
  <c r="N14" i="1"/>
  <c r="N21" i="1" s="1"/>
  <c r="C14" i="1"/>
  <c r="N6" i="1"/>
  <c r="M6" i="1"/>
  <c r="M11" i="1" s="1"/>
  <c r="L6" i="1"/>
  <c r="K6" i="1"/>
  <c r="J6" i="1"/>
  <c r="I6" i="1"/>
  <c r="H6" i="1"/>
  <c r="G6" i="1"/>
  <c r="F6" i="1"/>
  <c r="E6" i="1"/>
  <c r="D6" i="1"/>
  <c r="C6" i="1"/>
  <c r="D4" i="1"/>
  <c r="E4" i="1"/>
  <c r="E11" i="1" s="1"/>
  <c r="F4" i="1"/>
  <c r="F11" i="1" s="1"/>
  <c r="G4" i="1"/>
  <c r="H4" i="1"/>
  <c r="H11" i="1" s="1"/>
  <c r="I4" i="1"/>
  <c r="I11" i="1" s="1"/>
  <c r="J4" i="1"/>
  <c r="K4" i="1"/>
  <c r="L4" i="1"/>
  <c r="L11" i="1" s="1"/>
  <c r="M4" i="1"/>
  <c r="N4" i="1"/>
  <c r="N11" i="1" s="1"/>
  <c r="C4" i="1"/>
  <c r="M21" i="1"/>
  <c r="K21" i="1"/>
  <c r="J21" i="1"/>
  <c r="G21" i="1"/>
  <c r="E21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E33" i="3"/>
  <c r="E32" i="3"/>
  <c r="E31" i="3"/>
  <c r="E30" i="3"/>
  <c r="E29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7" i="3"/>
  <c r="E8" i="3"/>
  <c r="E6" i="3"/>
  <c r="G11" i="1" l="1"/>
  <c r="K11" i="1"/>
  <c r="J11" i="1"/>
  <c r="D11" i="1"/>
  <c r="H22" i="3" l="1"/>
  <c r="E22" i="3"/>
  <c r="C21" i="1"/>
  <c r="C11" i="1"/>
  <c r="E9" i="4"/>
  <c r="G9" i="4"/>
  <c r="J9" i="4"/>
  <c r="M9" i="4"/>
  <c r="G34" i="4"/>
  <c r="H34" i="4"/>
  <c r="I34" i="4"/>
  <c r="J34" i="4"/>
  <c r="K34" i="4"/>
  <c r="L34" i="4"/>
  <c r="M34" i="4"/>
  <c r="N34" i="4"/>
  <c r="F28" i="4"/>
  <c r="G28" i="4"/>
  <c r="H28" i="4"/>
  <c r="I28" i="4"/>
  <c r="J28" i="4"/>
  <c r="K28" i="4"/>
  <c r="L28" i="4"/>
  <c r="M28" i="4"/>
  <c r="N28" i="4"/>
  <c r="F9" i="4"/>
  <c r="H9" i="4"/>
  <c r="I9" i="4"/>
  <c r="K9" i="4"/>
  <c r="L9" i="4"/>
  <c r="N9" i="4"/>
  <c r="B1" i="4"/>
  <c r="B1" i="1"/>
  <c r="B1" i="3"/>
  <c r="H27" i="3" l="1"/>
  <c r="H14" i="3"/>
  <c r="N38" i="4"/>
  <c r="L38" i="4"/>
  <c r="J38" i="4"/>
  <c r="H38" i="4"/>
  <c r="F38" i="4"/>
  <c r="M38" i="4"/>
  <c r="K38" i="4"/>
  <c r="I38" i="4"/>
  <c r="G38" i="4"/>
  <c r="E38" i="4"/>
  <c r="H9" i="3"/>
  <c r="E9" i="3"/>
  <c r="E27" i="3"/>
  <c r="N18" i="4" l="1"/>
  <c r="N39" i="4"/>
  <c r="H39" i="4"/>
  <c r="H18" i="4"/>
  <c r="M39" i="4"/>
  <c r="M18" i="4"/>
  <c r="E39" i="4"/>
  <c r="E18" i="4"/>
  <c r="G18" i="4"/>
  <c r="G39" i="4"/>
  <c r="J39" i="4"/>
  <c r="J18" i="4"/>
  <c r="I18" i="4"/>
  <c r="I39" i="4"/>
  <c r="L18" i="4"/>
  <c r="L39" i="4"/>
  <c r="K39" i="4"/>
  <c r="K18" i="4"/>
  <c r="F18" i="4"/>
  <c r="F39" i="4"/>
  <c r="E3" i="4"/>
  <c r="H28" i="3"/>
  <c r="H34" i="3"/>
  <c r="E14" i="3"/>
  <c r="E40" i="4" l="1"/>
  <c r="F3" i="4" s="1"/>
  <c r="E28" i="3"/>
  <c r="F40" i="4" l="1"/>
  <c r="G3" i="4" s="1"/>
  <c r="E34" i="3"/>
  <c r="G40" i="4" l="1"/>
  <c r="H3" i="4" s="1"/>
  <c r="H40" i="4" l="1"/>
  <c r="I3" i="4" s="1"/>
  <c r="I40" i="4" s="1"/>
  <c r="J3" i="4" s="1"/>
  <c r="J40" i="4" s="1"/>
  <c r="K3" i="4" s="1"/>
  <c r="K40" i="4" s="1"/>
  <c r="L3" i="4" s="1"/>
  <c r="L40" i="4" s="1"/>
  <c r="N3" i="4" s="1"/>
  <c r="N40" i="4" s="1"/>
  <c r="M3" i="4" l="1"/>
  <c r="M40" i="4" s="1"/>
</calcChain>
</file>

<file path=xl/sharedStrings.xml><?xml version="1.0" encoding="utf-8"?>
<sst xmlns="http://schemas.openxmlformats.org/spreadsheetml/2006/main" count="153" uniqueCount="134">
  <si>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</si>
  <si>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</si>
  <si>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</si>
  <si>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</si>
  <si>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</si>
  <si>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</si>
  <si>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</si>
  <si>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</si>
  <si>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</si>
  <si>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</si>
  <si>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</si>
  <si>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</si>
  <si>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</si>
  <si>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</si>
  <si>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</si>
  <si>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</si>
  <si>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</si>
  <si>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</si>
  <si>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</si>
  <si>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</si>
  <si>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</si>
  <si>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</si>
  <si>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</si>
  <si>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</si>
  <si>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</si>
  <si>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</si>
  <si>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</si>
  <si>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</si>
  <si>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</si>
  <si>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</si>
  <si>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</si>
  <si>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</si>
  <si>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</si>
  <si>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</si>
  <si>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</si>
  <si>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</si>
  <si>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</si>
  <si>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</si>
  <si>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</si>
  <si>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</si>
  <si>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</si>
  <si>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</si>
  <si>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</si>
  <si>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</si>
  <si>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</si>
  <si>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</si>
  <si>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</si>
  <si>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</si>
  <si>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</si>
  <si>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</si>
  <si>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</si>
  <si>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</si>
  <si>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</si>
  <si>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</si>
  <si>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</si>
  <si>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</si>
  <si>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</si>
  <si>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</si>
  <si>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</si>
  <si>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</si>
  <si>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</si>
  <si>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</si>
  <si>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</si>
  <si>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</si>
  <si>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</si>
  <si>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</si>
  <si>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</si>
  <si>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</si>
  <si>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</si>
  <si>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</si>
  <si>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</si>
  <si>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</si>
  <si>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</si>
  <si>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</si>
  <si>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</si>
  <si>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</si>
  <si>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</si>
  <si>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</si>
  <si>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</si>
  <si>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</si>
  <si>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</si>
  <si>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</si>
  <si>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</si>
  <si>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</si>
  <si>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</si>
  <si>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</si>
  <si>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</si>
  <si>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</si>
  <si>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</si>
  <si>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</si>
  <si>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</si>
  <si>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</si>
  <si>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</si>
  <si>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</si>
  <si>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</si>
  <si>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</si>
  <si>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</si>
  <si>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za mesiac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</si>
  <si>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</si>
  <si>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</si>
  <si>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</si>
  <si>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</si>
  <si>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03_2022</t>
  </si>
  <si>
    <t>Výhľad 04_2022</t>
  </si>
  <si>
    <t>Výhľad 05_2022</t>
  </si>
  <si>
    <t>Výhľad 06_2022</t>
  </si>
  <si>
    <t>Výhľad 07_2022</t>
  </si>
  <si>
    <t>Výhľad 08_2022</t>
  </si>
  <si>
    <t>Výhľad 09_2022</t>
  </si>
  <si>
    <t>Výhľad 10_2022</t>
  </si>
  <si>
    <t>Výhľad 11_2022</t>
  </si>
  <si>
    <t>Výhľad 12_2022</t>
  </si>
  <si>
    <t>Univerzitná nemocnica Martin</t>
  </si>
  <si>
    <t xml:space="preserve">Vypracoval: Ing. Anna Cígerová, Zuzana Vaslíková </t>
  </si>
  <si>
    <t>Kontakt: 043/4203456, 043/4203600</t>
  </si>
  <si>
    <t xml:space="preserve">Mail: anna.cigerova@unm.sk, vaslikova@unm.sk </t>
  </si>
  <si>
    <t>rok 2023</t>
  </si>
  <si>
    <t>Skutočnosť                    k 31.1.2023</t>
  </si>
  <si>
    <t>Skutočnosť                    k 28.2.2023</t>
  </si>
  <si>
    <t>Skutočnosť                    k 31.3.2023</t>
  </si>
  <si>
    <t>Skutočnosť                    k 30.4.2023</t>
  </si>
  <si>
    <t>Skutočnosť                    k 31.5.2023</t>
  </si>
  <si>
    <t>Skutočnosť                    k 30.6.2023</t>
  </si>
  <si>
    <t>Skutočnosť                    k 31.7.2023</t>
  </si>
  <si>
    <t>Skutočnosť                    k 31.8.2023</t>
  </si>
  <si>
    <t>Skutočnosť                    k 30.9.2023</t>
  </si>
  <si>
    <t>Skutočnosť                    k 31.10.2023</t>
  </si>
  <si>
    <t>Skutočnosť                    k 30.11.2023</t>
  </si>
  <si>
    <t>Skutočnosť                    k 31.12.2023</t>
  </si>
  <si>
    <t>Február 2023</t>
  </si>
  <si>
    <t>Február</t>
  </si>
  <si>
    <t>Január-Február</t>
  </si>
  <si>
    <t>V položke "Počet hospitalizačných prípadov" je uvedený aj počet JZS (za február 804 prípadov a za 1-2 1635 prípadoov), ktorú UNM vykazuje do zdravotných poisťovní na základe zmlúv.</t>
  </si>
  <si>
    <t>Skutočnosť 02_2022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</si>
</sst>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;[Red]\ \(#,##0\);\-"/>
  </numFmts>
  <fonts count="24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0" fontId="8" fillId="0" borderId="0" applyFont="0" applyFill="0" applyBorder="0" applyAlignment="0" applyProtection="0"/>
    <xf numFmtId="0" fontId="20" fillId="0" borderId="0"/>
    <xf numFmtId="0" fontId="20" fillId="0" borderId="0"/>
    <xf numFmtId="0" fontId="9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</cellStyleXfs>
  <cellXfs count="206">
    <xf numFmtId="0" fontId="0" fillId="0" borderId="0" xfId="0"/>
    <xf numFmtId="49" fontId="0" fillId="0" borderId="0" xfId="0" applyNumberForma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16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9" fillId="0" borderId="0" xfId="2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right"/>
    </xf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3" fontId="17" fillId="0" borderId="1" xfId="13" applyNumberFormat="1" applyFont="1" applyBorder="1" applyAlignment="1">
      <alignment horizontal="right"/>
    </xf>
    <xf numFmtId="3" fontId="17" fillId="0" borderId="1" xfId="0" applyNumberFormat="1" applyFont="1" applyBorder="1"/>
    <xf numFmtId="0" fontId="1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8" fillId="0" borderId="0" xfId="0" applyFont="1"/>
    <xf numFmtId="0" fontId="13" fillId="0" borderId="0" xfId="0" applyFont="1"/>
    <xf numFmtId="49" fontId="15" fillId="0" borderId="0" xfId="0" applyNumberFormat="1" applyFont="1" applyAlignment="1">
      <alignment horizontal="right"/>
    </xf>
    <xf numFmtId="3" fontId="14" fillId="0" borderId="0" xfId="0" applyNumberFormat="1" applyFont="1"/>
    <xf numFmtId="0" fontId="14" fillId="0" borderId="9" xfId="0" applyFont="1" applyBorder="1" applyAlignment="1">
      <alignment horizontal="center"/>
    </xf>
    <xf numFmtId="16" fontId="14" fillId="0" borderId="9" xfId="0" applyNumberFormat="1" applyFont="1" applyBorder="1"/>
    <xf numFmtId="16" fontId="17" fillId="0" borderId="9" xfId="0" applyNumberFormat="1" applyFont="1" applyBorder="1"/>
    <xf numFmtId="16" fontId="14" fillId="0" borderId="9" xfId="0" applyNumberFormat="1" applyFont="1" applyBorder="1" applyAlignment="1">
      <alignment horizontal="center"/>
    </xf>
    <xf numFmtId="3" fontId="14" fillId="4" borderId="5" xfId="0" applyNumberFormat="1" applyFont="1" applyFill="1" applyBorder="1" applyAlignment="1">
      <alignment horizontal="right"/>
    </xf>
    <xf numFmtId="3" fontId="14" fillId="5" borderId="1" xfId="0" applyNumberFormat="1" applyFont="1" applyFill="1" applyBorder="1"/>
    <xf numFmtId="0" fontId="14" fillId="0" borderId="0" xfId="0" applyFont="1"/>
    <xf numFmtId="3" fontId="0" fillId="0" borderId="0" xfId="0" applyNumberFormat="1"/>
    <xf numFmtId="3" fontId="9" fillId="0" borderId="0" xfId="0" applyNumberFormat="1" applyFont="1"/>
    <xf numFmtId="3" fontId="14" fillId="0" borderId="10" xfId="0" applyNumberFormat="1" applyFont="1" applyBorder="1"/>
    <xf numFmtId="3" fontId="17" fillId="0" borderId="10" xfId="0" applyNumberFormat="1" applyFont="1" applyBorder="1"/>
    <xf numFmtId="4" fontId="0" fillId="0" borderId="0" xfId="0" applyNumberFormat="1"/>
    <xf numFmtId="3" fontId="17" fillId="3" borderId="1" xfId="0" applyNumberFormat="1" applyFont="1" applyFill="1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4" xfId="0" applyFont="1" applyBorder="1"/>
    <xf numFmtId="0" fontId="0" fillId="0" borderId="14" xfId="0" applyBorder="1"/>
    <xf numFmtId="49" fontId="5" fillId="0" borderId="15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22" fillId="2" borderId="1" xfId="0" applyNumberFormat="1" applyFont="1" applyFill="1" applyBorder="1" applyAlignment="1">
      <alignment horizontal="center" vertical="center" wrapText="1"/>
    </xf>
    <xf numFmtId="3" fontId="14" fillId="4" borderId="25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7" fillId="0" borderId="1" xfId="13" applyNumberFormat="1" applyFont="1" applyFill="1" applyBorder="1" applyAlignment="1">
      <alignment horizontal="right"/>
    </xf>
    <xf numFmtId="3" fontId="14" fillId="0" borderId="1" xfId="13" applyNumberFormat="1" applyFont="1" applyFill="1" applyBorder="1" applyAlignment="1">
      <alignment horizontal="right"/>
    </xf>
    <xf numFmtId="0" fontId="14" fillId="0" borderId="2" xfId="0" applyFont="1" applyBorder="1"/>
    <xf numFmtId="0" fontId="15" fillId="0" borderId="9" xfId="0" applyFont="1" applyBorder="1"/>
    <xf numFmtId="0" fontId="14" fillId="0" borderId="2" xfId="0" applyFont="1" applyBorder="1" applyAlignment="1">
      <alignment horizontal="left"/>
    </xf>
    <xf numFmtId="0" fontId="17" fillId="3" borderId="2" xfId="0" applyFont="1" applyFill="1" applyBorder="1" applyAlignment="1">
      <alignment horizontal="left"/>
    </xf>
    <xf numFmtId="0" fontId="15" fillId="4" borderId="16" xfId="0" applyFont="1" applyFill="1" applyBorder="1" applyAlignment="1">
      <alignment horizontal="left"/>
    </xf>
    <xf numFmtId="0" fontId="14" fillId="4" borderId="12" xfId="0" applyFont="1" applyFill="1" applyBorder="1" applyAlignment="1">
      <alignment horizontal="center"/>
    </xf>
    <xf numFmtId="49" fontId="21" fillId="9" borderId="5" xfId="0" applyNumberFormat="1" applyFont="1" applyFill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2" xfId="0" applyFont="1" applyBorder="1"/>
    <xf numFmtId="0" fontId="14" fillId="0" borderId="27" xfId="0" applyFont="1" applyBorder="1"/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/>
    <xf numFmtId="3" fontId="17" fillId="0" borderId="13" xfId="0" applyNumberFormat="1" applyFont="1" applyBorder="1"/>
    <xf numFmtId="3" fontId="14" fillId="0" borderId="24" xfId="0" applyNumberFormat="1" applyFont="1" applyBorder="1"/>
    <xf numFmtId="0" fontId="5" fillId="11" borderId="1" xfId="0" applyFont="1" applyFill="1" applyBorder="1"/>
    <xf numFmtId="0" fontId="7" fillId="15" borderId="3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15" fillId="14" borderId="7" xfId="0" applyFont="1" applyFill="1" applyBorder="1"/>
    <xf numFmtId="0" fontId="14" fillId="14" borderId="8" xfId="0" applyFont="1" applyFill="1" applyBorder="1"/>
    <xf numFmtId="0" fontId="15" fillId="16" borderId="7" xfId="0" applyFont="1" applyFill="1" applyBorder="1"/>
    <xf numFmtId="0" fontId="14" fillId="16" borderId="8" xfId="0" applyFont="1" applyFill="1" applyBorder="1"/>
    <xf numFmtId="0" fontId="14" fillId="8" borderId="9" xfId="0" applyFont="1" applyFill="1" applyBorder="1" applyAlignment="1">
      <alignment horizontal="center"/>
    </xf>
    <xf numFmtId="0" fontId="14" fillId="8" borderId="2" xfId="0" applyFont="1" applyFill="1" applyBorder="1"/>
    <xf numFmtId="3" fontId="17" fillId="8" borderId="1" xfId="13" applyNumberFormat="1" applyFont="1" applyFill="1" applyBorder="1" applyAlignment="1">
      <alignment horizontal="right"/>
    </xf>
    <xf numFmtId="3" fontId="17" fillId="8" borderId="10" xfId="13" applyNumberFormat="1" applyFont="1" applyFill="1" applyBorder="1" applyAlignment="1">
      <alignment horizontal="right"/>
    </xf>
    <xf numFmtId="0" fontId="14" fillId="7" borderId="9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left"/>
    </xf>
    <xf numFmtId="3" fontId="17" fillId="7" borderId="1" xfId="13" applyNumberFormat="1" applyFont="1" applyFill="1" applyBorder="1" applyAlignment="1">
      <alignment horizontal="right"/>
    </xf>
    <xf numFmtId="3" fontId="17" fillId="7" borderId="10" xfId="13" applyNumberFormat="1" applyFont="1" applyFill="1" applyBorder="1" applyAlignment="1">
      <alignment horizontal="right"/>
    </xf>
    <xf numFmtId="3" fontId="14" fillId="7" borderId="1" xfId="13" applyNumberFormat="1" applyFont="1" applyFill="1" applyBorder="1" applyAlignment="1">
      <alignment horizontal="right"/>
    </xf>
    <xf numFmtId="3" fontId="14" fillId="7" borderId="10" xfId="13" applyNumberFormat="1" applyFont="1" applyFill="1" applyBorder="1" applyAlignment="1">
      <alignment horizontal="right"/>
    </xf>
    <xf numFmtId="3" fontId="17" fillId="14" borderId="8" xfId="13" applyNumberFormat="1" applyFont="1" applyFill="1" applyBorder="1" applyAlignment="1">
      <alignment horizontal="right"/>
    </xf>
    <xf numFmtId="0" fontId="14" fillId="16" borderId="12" xfId="0" applyFont="1" applyFill="1" applyBorder="1" applyAlignment="1">
      <alignment horizontal="center"/>
    </xf>
    <xf numFmtId="0" fontId="14" fillId="16" borderId="27" xfId="0" applyFont="1" applyFill="1" applyBorder="1"/>
    <xf numFmtId="3" fontId="17" fillId="16" borderId="13" xfId="0" applyNumberFormat="1" applyFont="1" applyFill="1" applyBorder="1"/>
    <xf numFmtId="3" fontId="17" fillId="16" borderId="24" xfId="0" applyNumberFormat="1" applyFont="1" applyFill="1" applyBorder="1"/>
    <xf numFmtId="0" fontId="14" fillId="14" borderId="9" xfId="0" applyFont="1" applyFill="1" applyBorder="1" applyAlignment="1">
      <alignment horizontal="center"/>
    </xf>
    <xf numFmtId="0" fontId="14" fillId="14" borderId="2" xfId="0" applyFont="1" applyFill="1" applyBorder="1"/>
    <xf numFmtId="3" fontId="14" fillId="14" borderId="1" xfId="13" applyNumberFormat="1" applyFont="1" applyFill="1" applyBorder="1" applyAlignment="1">
      <alignment horizontal="right"/>
    </xf>
    <xf numFmtId="3" fontId="14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9" fillId="12" borderId="8" xfId="0" applyNumberFormat="1" applyFont="1" applyFill="1" applyBorder="1"/>
    <xf numFmtId="3" fontId="19" fillId="12" borderId="8" xfId="0" applyNumberFormat="1" applyFont="1" applyFill="1" applyBorder="1"/>
    <xf numFmtId="3" fontId="4" fillId="12" borderId="8" xfId="0" applyNumberFormat="1" applyFont="1" applyFill="1" applyBorder="1"/>
    <xf numFmtId="3" fontId="0" fillId="12" borderId="11" xfId="0" applyNumberFormat="1" applyFill="1" applyBorder="1"/>
    <xf numFmtId="0" fontId="13" fillId="13" borderId="28" xfId="0" applyFont="1" applyFill="1" applyBorder="1"/>
    <xf numFmtId="0" fontId="11" fillId="13" borderId="29" xfId="0" applyFont="1" applyFill="1" applyBorder="1"/>
    <xf numFmtId="3" fontId="15" fillId="13" borderId="30" xfId="0" applyNumberFormat="1" applyFont="1" applyFill="1" applyBorder="1" applyAlignment="1">
      <alignment horizontal="right"/>
    </xf>
    <xf numFmtId="3" fontId="15" fillId="13" borderId="30" xfId="0" applyNumberFormat="1" applyFont="1" applyFill="1" applyBorder="1"/>
    <xf numFmtId="3" fontId="15" fillId="13" borderId="31" xfId="0" applyNumberFormat="1" applyFont="1" applyFill="1" applyBorder="1"/>
    <xf numFmtId="3" fontId="15" fillId="13" borderId="3" xfId="0" applyNumberFormat="1" applyFont="1" applyFill="1" applyBorder="1" applyAlignment="1">
      <alignment horizontal="right"/>
    </xf>
    <xf numFmtId="3" fontId="15" fillId="13" borderId="26" xfId="0" applyNumberFormat="1" applyFont="1" applyFill="1" applyBorder="1" applyAlignment="1">
      <alignment horizontal="right"/>
    </xf>
    <xf numFmtId="3" fontId="15" fillId="16" borderId="8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3" fontId="0" fillId="10" borderId="5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9" fontId="0" fillId="0" borderId="2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right" vertical="center"/>
    </xf>
    <xf numFmtId="9" fontId="5" fillId="12" borderId="1" xfId="0" applyNumberFormat="1" applyFont="1" applyFill="1" applyBorder="1" applyAlignment="1">
      <alignment horizontal="right" vertical="center"/>
    </xf>
    <xf numFmtId="3" fontId="5" fillId="13" borderId="5" xfId="0" applyNumberFormat="1" applyFont="1" applyFill="1" applyBorder="1" applyAlignment="1">
      <alignment horizontal="right" vertical="center"/>
    </xf>
    <xf numFmtId="9" fontId="5" fillId="13" borderId="5" xfId="0" applyNumberFormat="1" applyFont="1" applyFill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14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14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/>
    </xf>
    <xf numFmtId="0" fontId="1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" fillId="3" borderId="0" xfId="5" applyFont="1" applyFill="1" applyAlignment="1">
      <alignment vertical="center"/>
    </xf>
    <xf numFmtId="0" fontId="4" fillId="0" borderId="1" xfId="5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11" borderId="2" xfId="0" applyNumberFormat="1" applyFont="1" applyFill="1" applyBorder="1" applyAlignment="1">
      <alignment horizontal="right" vertical="center"/>
    </xf>
    <xf numFmtId="3" fontId="9" fillId="0" borderId="1" xfId="16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5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3" fontId="15" fillId="16" borderId="11" xfId="0" applyNumberFormat="1" applyFont="1" applyFill="1" applyBorder="1" applyAlignment="1">
      <alignment horizontal="right"/>
    </xf>
    <xf numFmtId="3" fontId="17" fillId="14" borderId="11" xfId="13" applyNumberFormat="1" applyFont="1" applyFill="1" applyBorder="1" applyAlignment="1">
      <alignment horizontal="right"/>
    </xf>
    <xf numFmtId="3" fontId="23" fillId="0" borderId="1" xfId="0" applyNumberFormat="1" applyFont="1" applyBorder="1" applyAlignment="1">
      <alignment vertical="center"/>
    </xf>
    <xf numFmtId="3" fontId="0" fillId="10" borderId="1" xfId="0" applyNumberForma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3" fontId="5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21" fillId="9" borderId="14" xfId="0" applyNumberFormat="1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49" fontId="21" fillId="9" borderId="14" xfId="0" applyNumberFormat="1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left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18" xfId="0" applyFont="1" applyFill="1" applyBorder="1" applyAlignment="1">
      <alignment horizontal="left" vertical="center"/>
    </xf>
    <xf numFmtId="0" fontId="21" fillId="9" borderId="19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3" fillId="13" borderId="21" xfId="0" applyFont="1" applyFill="1" applyBorder="1" applyAlignment="1">
      <alignment horizontal="center"/>
    </xf>
    <xf numFmtId="0" fontId="13" fillId="13" borderId="22" xfId="0" applyFont="1" applyFill="1" applyBorder="1" applyAlignment="1">
      <alignment horizontal="center"/>
    </xf>
    <xf numFmtId="0" fontId="22" fillId="15" borderId="28" xfId="0" applyFont="1" applyFill="1" applyBorder="1" applyAlignment="1">
      <alignment horizontal="left" vertical="center"/>
    </xf>
    <xf numFmtId="0" fontId="22" fillId="15" borderId="29" xfId="0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vertical="center"/>
    </xf>
  </cellXfs>
  <cellStyles count="17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2" xfId="4" xr:uid="{00000000-0005-0000-0000-000004000000}"/>
    <cellStyle name="Normálna 3" xfId="5" xr:uid="{00000000-0005-0000-0000-000005000000}"/>
    <cellStyle name="Normálna 4" xfId="6" xr:uid="{00000000-0005-0000-0000-000006000000}"/>
    <cellStyle name="Normálna 5" xfId="15" xr:uid="{8116C77A-6E5A-47B0-843D-523E5E7C3AEE}"/>
    <cellStyle name="Normálna 6" xfId="16" xr:uid="{C0DB0A0B-F9C8-4744-824F-889B78D8AEB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topLeftCell="A2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09" t="s">
        <v>112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10" t="s">
        <v>129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113</v>
      </c>
      <c r="B20" s="1"/>
    </row>
    <row r="21" spans="1:2" ht="23.25" customHeight="1" x14ac:dyDescent="0.2">
      <c r="A21" t="s">
        <v>114</v>
      </c>
      <c r="B21" s="1"/>
    </row>
    <row r="22" spans="1:2" ht="23.25" customHeight="1" x14ac:dyDescent="0.2">
      <c r="A22" t="s">
        <v>115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92</v>
      </c>
    </row>
    <row r="26" spans="1:2" x14ac:dyDescent="0.2">
      <c r="A26" t="s">
        <v>93</v>
      </c>
    </row>
    <row r="27" spans="1:2" x14ac:dyDescent="0.2">
      <c r="A27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57"/>
  <sheetViews>
    <sheetView showGridLines="0" zoomScaleNormal="100" workbookViewId="0">
      <pane ySplit="4" topLeftCell="A5" activePane="bottomLeft" state="frozen"/>
      <selection pane="bottomLeft" activeCell="B1" sqref="B1"/>
    </sheetView>
  </sheetViews>
  <sheetFormatPr defaultRowHeight="12.75" x14ac:dyDescent="0.2"/>
  <cols>
    <col min="1" max="1" width="4.7109375" customWidth="1"/>
    <col min="2" max="2" width="36.7109375" customWidth="1"/>
    <col min="3" max="3" width="11.7109375" style="17" customWidth="1"/>
    <col min="4" max="4" width="12.140625" style="17" bestFit="1" customWidth="1"/>
    <col min="5" max="8" width="11.7109375" style="17" customWidth="1"/>
  </cols>
  <sheetData>
    <row r="1" spans="1:8" ht="20.100000000000001" customHeight="1" x14ac:dyDescent="0.25">
      <c r="A1" s="10"/>
      <c r="B1" t="str">
        <f>Cover!A9</f>
        <v>Univerzitná nemocnica Martin</v>
      </c>
      <c r="H1" s="17" t="s">
        <v>116</v>
      </c>
    </row>
    <row r="2" spans="1:8" ht="20.100000000000001" customHeight="1" x14ac:dyDescent="0.2">
      <c r="A2" s="191" t="s">
        <v>0</v>
      </c>
      <c r="B2" s="192"/>
      <c r="C2" s="185" t="s">
        <v>9</v>
      </c>
      <c r="D2" s="186"/>
      <c r="E2" s="187"/>
      <c r="F2" s="188" t="s">
        <v>10</v>
      </c>
      <c r="G2" s="189"/>
      <c r="H2" s="190"/>
    </row>
    <row r="3" spans="1:8" ht="20.100000000000001" customHeight="1" x14ac:dyDescent="0.2">
      <c r="A3" s="193"/>
      <c r="B3" s="194"/>
      <c r="C3" s="185" t="s">
        <v>130</v>
      </c>
      <c r="D3" s="186"/>
      <c r="E3" s="187"/>
      <c r="F3" s="188" t="s">
        <v>131</v>
      </c>
      <c r="G3" s="189"/>
      <c r="H3" s="190"/>
    </row>
    <row r="4" spans="1:8" ht="20.100000000000001" customHeight="1" x14ac:dyDescent="0.2">
      <c r="A4" s="195"/>
      <c r="B4" s="194"/>
      <c r="C4" s="60" t="s">
        <v>11</v>
      </c>
      <c r="D4" s="61" t="s">
        <v>12</v>
      </c>
      <c r="E4" s="61" t="s">
        <v>72</v>
      </c>
      <c r="F4" s="60" t="s">
        <v>11</v>
      </c>
      <c r="G4" s="61" t="s">
        <v>12</v>
      </c>
      <c r="H4" s="61" t="s">
        <v>72</v>
      </c>
    </row>
    <row r="5" spans="1:8" ht="20.100000000000001" customHeight="1" x14ac:dyDescent="0.2">
      <c r="A5" s="44" t="s">
        <v>51</v>
      </c>
      <c r="B5" s="45"/>
      <c r="C5" s="48"/>
      <c r="D5" s="46"/>
      <c r="E5" s="46"/>
      <c r="F5" s="48"/>
      <c r="G5" s="46"/>
      <c r="H5" s="47"/>
    </row>
    <row r="6" spans="1:8" ht="20.100000000000001" customHeight="1" x14ac:dyDescent="0.2">
      <c r="A6" s="135">
        <v>1</v>
      </c>
      <c r="B6" s="136" t="s">
        <v>13</v>
      </c>
      <c r="C6" s="180">
        <v>6091.8249999999998</v>
      </c>
      <c r="D6" s="205">
        <v>6313.33734</v>
      </c>
      <c r="E6" s="113">
        <f>D6/C6</f>
        <v>1.0363622297094877</v>
      </c>
      <c r="F6" s="180">
        <v>12183.65</v>
      </c>
      <c r="G6" s="168">
        <v>12231.204180000001</v>
      </c>
      <c r="H6" s="113">
        <f>G6/F6</f>
        <v>1.0039031144197348</v>
      </c>
    </row>
    <row r="7" spans="1:8" ht="20.100000000000001" customHeight="1" x14ac:dyDescent="0.2">
      <c r="A7" s="135">
        <v>2</v>
      </c>
      <c r="B7" s="137" t="s">
        <v>14</v>
      </c>
      <c r="C7" s="180">
        <v>1793.7416666666668</v>
      </c>
      <c r="D7" s="205">
        <v>2180.61843</v>
      </c>
      <c r="E7" s="113">
        <f t="shared" ref="E7:E37" si="0">D7/C7</f>
        <v>1.2156814275559933</v>
      </c>
      <c r="F7" s="180">
        <v>3587.4833333333336</v>
      </c>
      <c r="G7" s="168">
        <v>4229.9968599999993</v>
      </c>
      <c r="H7" s="114">
        <f t="shared" ref="H7:H34" si="1">G7/F7</f>
        <v>1.1790986792040843</v>
      </c>
    </row>
    <row r="8" spans="1:8" ht="20.100000000000001" customHeight="1" x14ac:dyDescent="0.2">
      <c r="A8" s="135">
        <v>3</v>
      </c>
      <c r="B8" s="137" t="s">
        <v>15</v>
      </c>
      <c r="C8" s="180">
        <v>523.14166666666665</v>
      </c>
      <c r="D8" s="205">
        <v>486.87784000000005</v>
      </c>
      <c r="E8" s="113">
        <f t="shared" si="0"/>
        <v>0.93068067604377414</v>
      </c>
      <c r="F8" s="180">
        <v>1046.2833333333333</v>
      </c>
      <c r="G8" s="168">
        <v>1229.8476400000002</v>
      </c>
      <c r="H8" s="114">
        <f t="shared" si="1"/>
        <v>1.1754441658569224</v>
      </c>
    </row>
    <row r="9" spans="1:8" ht="20.100000000000001" customHeight="1" x14ac:dyDescent="0.2">
      <c r="A9" s="138">
        <v>4</v>
      </c>
      <c r="B9" s="139" t="s">
        <v>16</v>
      </c>
      <c r="C9" s="115">
        <f t="shared" ref="C9" si="2">SUM(C6:C8)</f>
        <v>8408.7083333333339</v>
      </c>
      <c r="D9" s="115">
        <f t="shared" ref="D9" si="3">SUM(D6:D8)</f>
        <v>8980.8336099999997</v>
      </c>
      <c r="E9" s="116">
        <f t="shared" si="0"/>
        <v>1.0680396148833797</v>
      </c>
      <c r="F9" s="115">
        <v>16817.416666666668</v>
      </c>
      <c r="G9" s="115">
        <v>17691.04868</v>
      </c>
      <c r="H9" s="116">
        <f t="shared" si="1"/>
        <v>1.051948050681585</v>
      </c>
    </row>
    <row r="10" spans="1:8" s="8" customFormat="1" ht="20.100000000000001" customHeight="1" x14ac:dyDescent="0.2">
      <c r="A10" s="140">
        <v>5</v>
      </c>
      <c r="B10" s="141" t="s">
        <v>17</v>
      </c>
      <c r="C10" s="180">
        <v>466.50604297988889</v>
      </c>
      <c r="D10" s="205">
        <v>405.03593999999998</v>
      </c>
      <c r="E10" s="114">
        <f t="shared" si="0"/>
        <v>0.86823299739647986</v>
      </c>
      <c r="F10" s="180">
        <v>925.68607249965248</v>
      </c>
      <c r="G10" s="168">
        <v>794.50747999999999</v>
      </c>
      <c r="H10" s="114">
        <f t="shared" si="1"/>
        <v>0.85829041140758688</v>
      </c>
    </row>
    <row r="11" spans="1:8" s="8" customFormat="1" ht="20.100000000000001" customHeight="1" x14ac:dyDescent="0.2">
      <c r="A11" s="142">
        <v>6</v>
      </c>
      <c r="B11" s="143" t="s">
        <v>52</v>
      </c>
      <c r="C11" s="180">
        <v>16.666666666666668</v>
      </c>
      <c r="D11" s="205">
        <v>56.311910000000005</v>
      </c>
      <c r="E11" s="114">
        <f t="shared" si="0"/>
        <v>3.3787145999999999</v>
      </c>
      <c r="F11" s="180">
        <v>33.333333333333336</v>
      </c>
      <c r="G11" s="168">
        <v>3571.9305300000001</v>
      </c>
      <c r="H11" s="114">
        <f t="shared" si="1"/>
        <v>107.15791589999999</v>
      </c>
    </row>
    <row r="12" spans="1:8" s="8" customFormat="1" ht="20.100000000000001" customHeight="1" x14ac:dyDescent="0.2">
      <c r="A12" s="142">
        <v>7</v>
      </c>
      <c r="B12" s="143" t="s">
        <v>53</v>
      </c>
      <c r="C12" s="180">
        <v>225</v>
      </c>
      <c r="D12" s="205">
        <v>193.40206000000001</v>
      </c>
      <c r="E12" s="114">
        <f t="shared" si="0"/>
        <v>0.8595647111111111</v>
      </c>
      <c r="F12" s="180">
        <v>450</v>
      </c>
      <c r="G12" s="168">
        <v>386.73267999999996</v>
      </c>
      <c r="H12" s="114">
        <f t="shared" si="1"/>
        <v>0.85940595555555543</v>
      </c>
    </row>
    <row r="13" spans="1:8" ht="20.100000000000001" customHeight="1" x14ac:dyDescent="0.2">
      <c r="A13" s="142">
        <v>8</v>
      </c>
      <c r="B13" s="143" t="s">
        <v>54</v>
      </c>
      <c r="C13" s="180">
        <v>51.666666666666664</v>
      </c>
      <c r="D13" s="205">
        <v>43.220379999999999</v>
      </c>
      <c r="E13" s="114">
        <f t="shared" si="0"/>
        <v>0.83652348387096775</v>
      </c>
      <c r="F13" s="180">
        <v>103.33333333333333</v>
      </c>
      <c r="G13" s="168">
        <v>365.31817999999998</v>
      </c>
      <c r="H13" s="114">
        <f t="shared" si="1"/>
        <v>3.5353372258064515</v>
      </c>
    </row>
    <row r="14" spans="1:8" ht="19.5" customHeight="1" x14ac:dyDescent="0.2">
      <c r="A14" s="144">
        <v>9</v>
      </c>
      <c r="B14" s="145" t="s">
        <v>18</v>
      </c>
      <c r="C14" s="181">
        <f t="shared" ref="C14:D14" si="4">C9+C10+C11+C13</f>
        <v>8943.5477096465547</v>
      </c>
      <c r="D14" s="181">
        <f t="shared" si="4"/>
        <v>9485.4018400000004</v>
      </c>
      <c r="E14" s="118">
        <f t="shared" si="0"/>
        <v>1.0605860390020616</v>
      </c>
      <c r="F14" s="181">
        <v>17879.769405832983</v>
      </c>
      <c r="G14" s="117">
        <v>22422.80487</v>
      </c>
      <c r="H14" s="118">
        <f t="shared" si="1"/>
        <v>1.2540880344175427</v>
      </c>
    </row>
    <row r="15" spans="1:8" ht="20.100000000000001" customHeight="1" x14ac:dyDescent="0.2">
      <c r="A15" s="146" t="s">
        <v>19</v>
      </c>
      <c r="B15" s="147"/>
      <c r="C15" s="182"/>
      <c r="D15" s="119"/>
      <c r="E15" s="120"/>
      <c r="F15" s="182"/>
      <c r="G15" s="119"/>
      <c r="H15" s="121"/>
    </row>
    <row r="16" spans="1:8" ht="20.100000000000001" customHeight="1" x14ac:dyDescent="0.2">
      <c r="A16" s="135">
        <v>10</v>
      </c>
      <c r="B16" s="148" t="s">
        <v>20</v>
      </c>
      <c r="C16" s="180">
        <v>7095.1155543893519</v>
      </c>
      <c r="D16" s="205">
        <v>7664.97408</v>
      </c>
      <c r="E16" s="113">
        <f t="shared" si="0"/>
        <v>1.0803170182701405</v>
      </c>
      <c r="F16" s="180">
        <v>14439.831539223931</v>
      </c>
      <c r="G16" s="168">
        <v>15594.02095</v>
      </c>
      <c r="H16" s="113">
        <f t="shared" si="1"/>
        <v>1.0799309470917899</v>
      </c>
    </row>
    <row r="17" spans="1:8" ht="20.100000000000001" customHeight="1" x14ac:dyDescent="0.2">
      <c r="A17" s="149">
        <v>41285</v>
      </c>
      <c r="B17" s="150" t="s">
        <v>21</v>
      </c>
      <c r="C17" s="180">
        <v>1625</v>
      </c>
      <c r="D17" s="205">
        <v>1588.8842</v>
      </c>
      <c r="E17" s="114">
        <f t="shared" si="0"/>
        <v>0.97777489230769232</v>
      </c>
      <c r="F17" s="180">
        <v>3250</v>
      </c>
      <c r="G17" s="168">
        <v>3216.6970700000002</v>
      </c>
      <c r="H17" s="114">
        <f t="shared" si="1"/>
        <v>0.98975294461538466</v>
      </c>
    </row>
    <row r="18" spans="1:8" ht="20.100000000000001" customHeight="1" x14ac:dyDescent="0.2">
      <c r="A18" s="151">
        <v>41316</v>
      </c>
      <c r="B18" s="152" t="s">
        <v>83</v>
      </c>
      <c r="C18" s="180">
        <v>133.33333333333334</v>
      </c>
      <c r="D18" s="205">
        <v>105.60567999999999</v>
      </c>
      <c r="E18" s="114">
        <f t="shared" si="0"/>
        <v>0.79204259999999993</v>
      </c>
      <c r="F18" s="180">
        <v>266.66666666666669</v>
      </c>
      <c r="G18" s="168">
        <v>210.39782</v>
      </c>
      <c r="H18" s="114">
        <f t="shared" si="1"/>
        <v>0.78899182499999998</v>
      </c>
    </row>
    <row r="19" spans="1:8" ht="20.100000000000001" customHeight="1" x14ac:dyDescent="0.2">
      <c r="A19" s="151">
        <v>41344</v>
      </c>
      <c r="B19" s="152" t="s">
        <v>84</v>
      </c>
      <c r="C19" s="112">
        <v>150</v>
      </c>
      <c r="D19" s="205">
        <v>147.94082999999998</v>
      </c>
      <c r="E19" s="114">
        <f t="shared" si="0"/>
        <v>0.98627219999999982</v>
      </c>
      <c r="F19" s="112">
        <v>300</v>
      </c>
      <c r="G19" s="168">
        <v>297.09440999999993</v>
      </c>
      <c r="H19" s="114">
        <f t="shared" si="1"/>
        <v>0.99031469999999977</v>
      </c>
    </row>
    <row r="20" spans="1:8" ht="20.100000000000001" customHeight="1" x14ac:dyDescent="0.2">
      <c r="A20" s="151">
        <v>41375</v>
      </c>
      <c r="B20" s="152" t="s">
        <v>85</v>
      </c>
      <c r="C20" s="112">
        <v>1943.3333333333301</v>
      </c>
      <c r="D20" s="205">
        <v>1906.5101299999999</v>
      </c>
      <c r="E20" s="114">
        <f t="shared" si="0"/>
        <v>0.98105152487135661</v>
      </c>
      <c r="F20" s="112">
        <v>3886.6666666666601</v>
      </c>
      <c r="G20" s="168">
        <v>3712.6109900000001</v>
      </c>
      <c r="H20" s="114">
        <f t="shared" si="1"/>
        <v>0.95521723584905827</v>
      </c>
    </row>
    <row r="21" spans="1:8" ht="20.100000000000001" customHeight="1" x14ac:dyDescent="0.2">
      <c r="A21" s="151">
        <v>41405</v>
      </c>
      <c r="B21" s="152" t="s">
        <v>22</v>
      </c>
      <c r="C21" s="180">
        <v>292.27499999999992</v>
      </c>
      <c r="D21" s="205">
        <v>239.16817</v>
      </c>
      <c r="E21" s="114">
        <f t="shared" si="0"/>
        <v>0.81829841758617761</v>
      </c>
      <c r="F21" s="180">
        <v>584.54999999999984</v>
      </c>
      <c r="G21" s="168">
        <v>458.53512000000001</v>
      </c>
      <c r="H21" s="114">
        <f t="shared" si="1"/>
        <v>0.78442412111880955</v>
      </c>
    </row>
    <row r="22" spans="1:8" ht="20.100000000000001" customHeight="1" x14ac:dyDescent="0.2">
      <c r="A22" s="153">
        <v>11</v>
      </c>
      <c r="B22" s="154" t="s">
        <v>23</v>
      </c>
      <c r="C22" s="122">
        <f t="shared" ref="C22:D22" si="5">C17+C18+C19+C20+C21</f>
        <v>4143.941666666663</v>
      </c>
      <c r="D22" s="122">
        <f t="shared" si="5"/>
        <v>3988.1090099999997</v>
      </c>
      <c r="E22" s="123">
        <f t="shared" si="0"/>
        <v>0.96239506508497419</v>
      </c>
      <c r="F22" s="122">
        <v>8287.8833333333259</v>
      </c>
      <c r="G22" s="122">
        <v>7895.3354099999997</v>
      </c>
      <c r="H22" s="123">
        <f t="shared" si="1"/>
        <v>0.95263592553788445</v>
      </c>
    </row>
    <row r="23" spans="1:8" ht="20.100000000000001" customHeight="1" x14ac:dyDescent="0.2">
      <c r="A23" s="135">
        <v>12</v>
      </c>
      <c r="B23" s="152" t="s">
        <v>24</v>
      </c>
      <c r="C23" s="180">
        <v>460.94142749664502</v>
      </c>
      <c r="D23" s="205">
        <v>371.55609000000004</v>
      </c>
      <c r="E23" s="114">
        <f t="shared" si="0"/>
        <v>0.80608092012450849</v>
      </c>
      <c r="F23" s="180">
        <v>1025.0675383621974</v>
      </c>
      <c r="G23" s="168">
        <v>733.0919100000001</v>
      </c>
      <c r="H23" s="114">
        <f t="shared" si="1"/>
        <v>0.71516449654751368</v>
      </c>
    </row>
    <row r="24" spans="1:8" ht="20.100000000000001" customHeight="1" x14ac:dyDescent="0.2">
      <c r="A24" s="135">
        <v>13</v>
      </c>
      <c r="B24" s="152" t="s">
        <v>25</v>
      </c>
      <c r="C24" s="180">
        <v>142.66666666666666</v>
      </c>
      <c r="D24" s="205">
        <v>153.15912</v>
      </c>
      <c r="E24" s="114">
        <f t="shared" si="0"/>
        <v>1.0735452336448599</v>
      </c>
      <c r="F24" s="180">
        <v>285.33333333333331</v>
      </c>
      <c r="G24" s="168">
        <v>239.10746</v>
      </c>
      <c r="H24" s="114">
        <f t="shared" si="1"/>
        <v>0.83799343457943931</v>
      </c>
    </row>
    <row r="25" spans="1:8" ht="20.100000000000001" customHeight="1" x14ac:dyDescent="0.2">
      <c r="A25" s="135">
        <v>14</v>
      </c>
      <c r="B25" s="152" t="s">
        <v>26</v>
      </c>
      <c r="C25" s="180">
        <v>457.83035714285717</v>
      </c>
      <c r="D25" s="205">
        <v>412.06547999999998</v>
      </c>
      <c r="E25" s="114">
        <f t="shared" si="0"/>
        <v>0.90003966222672926</v>
      </c>
      <c r="F25" s="180">
        <v>915.66071428571433</v>
      </c>
      <c r="G25" s="168">
        <v>1387.1725799999999</v>
      </c>
      <c r="H25" s="114">
        <f t="shared" si="1"/>
        <v>1.5149416791153927</v>
      </c>
    </row>
    <row r="26" spans="1:8" ht="20.100000000000001" customHeight="1" x14ac:dyDescent="0.2">
      <c r="A26" s="135">
        <v>15</v>
      </c>
      <c r="B26" s="152" t="s">
        <v>7</v>
      </c>
      <c r="C26" s="180">
        <v>0</v>
      </c>
      <c r="D26" s="205">
        <v>0</v>
      </c>
      <c r="E26" s="114" t="e">
        <f t="shared" ref="E26" si="6">D26/C26</f>
        <v>#DIV/0!</v>
      </c>
      <c r="F26" s="180">
        <v>0</v>
      </c>
      <c r="G26" s="168">
        <v>0</v>
      </c>
      <c r="H26" s="114" t="e">
        <f t="shared" ref="H26" si="7">G26/F26</f>
        <v>#DIV/0!</v>
      </c>
    </row>
    <row r="27" spans="1:8" ht="20.100000000000001" customHeight="1" x14ac:dyDescent="0.2">
      <c r="A27" s="155">
        <v>16</v>
      </c>
      <c r="B27" s="156" t="s">
        <v>27</v>
      </c>
      <c r="C27" s="124">
        <f t="shared" ref="C27:D27" si="8">C16+C22+C23+C24+C25+C26</f>
        <v>12300.495672362184</v>
      </c>
      <c r="D27" s="124">
        <f t="shared" si="8"/>
        <v>12589.86378</v>
      </c>
      <c r="E27" s="125">
        <f t="shared" si="0"/>
        <v>1.0235249143892626</v>
      </c>
      <c r="F27" s="124">
        <v>24953.776458538498</v>
      </c>
      <c r="G27" s="124">
        <v>25848.728309999995</v>
      </c>
      <c r="H27" s="125">
        <f t="shared" si="1"/>
        <v>1.0358643852143377</v>
      </c>
    </row>
    <row r="28" spans="1:8" ht="20.100000000000001" customHeight="1" x14ac:dyDescent="0.2">
      <c r="A28" s="157">
        <v>17</v>
      </c>
      <c r="B28" s="158" t="s">
        <v>28</v>
      </c>
      <c r="C28" s="126">
        <f t="shared" ref="C28:D28" si="9">SUM(C14-C27)</f>
        <v>-3356.9479627156288</v>
      </c>
      <c r="D28" s="126">
        <f t="shared" si="9"/>
        <v>-3104.4619399999992</v>
      </c>
      <c r="E28" s="127">
        <f t="shared" si="0"/>
        <v>0.92478703110089944</v>
      </c>
      <c r="F28" s="126">
        <v>-7074.0070527055141</v>
      </c>
      <c r="G28" s="126">
        <v>-3425.923439999995</v>
      </c>
      <c r="H28" s="127">
        <f t="shared" si="1"/>
        <v>0.48429743064642855</v>
      </c>
    </row>
    <row r="29" spans="1:8" ht="20.100000000000001" customHeight="1" x14ac:dyDescent="0.2">
      <c r="A29" s="151">
        <v>43483</v>
      </c>
      <c r="B29" s="152" t="s">
        <v>29</v>
      </c>
      <c r="C29" s="180">
        <v>312.10455900875002</v>
      </c>
      <c r="D29" s="205">
        <v>214.13651000000002</v>
      </c>
      <c r="E29" s="114">
        <f t="shared" si="0"/>
        <v>0.68610503697895864</v>
      </c>
      <c r="F29" s="180">
        <v>624.20911801750003</v>
      </c>
      <c r="G29" s="168">
        <v>424.74903</v>
      </c>
      <c r="H29" s="114">
        <f t="shared" si="1"/>
        <v>0.6804595090648643</v>
      </c>
    </row>
    <row r="30" spans="1:8" ht="20.100000000000001" customHeight="1" x14ac:dyDescent="0.2">
      <c r="A30" s="151">
        <v>43514</v>
      </c>
      <c r="B30" s="152" t="s">
        <v>55</v>
      </c>
      <c r="C30" s="180">
        <v>225</v>
      </c>
      <c r="D30" s="205">
        <v>193.40206000000001</v>
      </c>
      <c r="E30" s="114">
        <f t="shared" si="0"/>
        <v>0.8595647111111111</v>
      </c>
      <c r="F30" s="180">
        <v>450</v>
      </c>
      <c r="G30" s="168">
        <v>386.73267999999996</v>
      </c>
      <c r="H30" s="114">
        <f t="shared" si="1"/>
        <v>0.85940595555555543</v>
      </c>
    </row>
    <row r="31" spans="1:8" ht="20.100000000000001" customHeight="1" x14ac:dyDescent="0.2">
      <c r="A31" s="135">
        <v>19</v>
      </c>
      <c r="B31" s="152" t="s">
        <v>30</v>
      </c>
      <c r="C31" s="180">
        <v>0</v>
      </c>
      <c r="D31" s="205">
        <v>0</v>
      </c>
      <c r="E31" s="114" t="e">
        <f t="shared" si="0"/>
        <v>#DIV/0!</v>
      </c>
      <c r="F31" s="180">
        <v>0</v>
      </c>
      <c r="G31" s="168">
        <v>0</v>
      </c>
      <c r="H31" s="114" t="e">
        <f t="shared" si="1"/>
        <v>#DIV/0!</v>
      </c>
    </row>
    <row r="32" spans="1:8" ht="20.100000000000001" customHeight="1" x14ac:dyDescent="0.2">
      <c r="A32" s="135">
        <v>20</v>
      </c>
      <c r="B32" s="152" t="s">
        <v>31</v>
      </c>
      <c r="C32" s="180">
        <v>0.51791605516806716</v>
      </c>
      <c r="D32" s="205">
        <v>0.46327999999999997</v>
      </c>
      <c r="E32" s="114">
        <f t="shared" si="0"/>
        <v>0.89450789443023271</v>
      </c>
      <c r="F32" s="180">
        <v>64.353776405728411</v>
      </c>
      <c r="G32" s="168">
        <v>0.94118999999999997</v>
      </c>
      <c r="H32" s="114">
        <f t="shared" si="1"/>
        <v>1.4625248937469046E-2</v>
      </c>
    </row>
    <row r="33" spans="1:8" ht="20.100000000000001" customHeight="1" x14ac:dyDescent="0.2">
      <c r="A33" s="135">
        <v>21</v>
      </c>
      <c r="B33" s="152" t="s">
        <v>32</v>
      </c>
      <c r="C33" s="180">
        <v>0</v>
      </c>
      <c r="D33" s="205">
        <v>0</v>
      </c>
      <c r="E33" s="114" t="e">
        <f t="shared" si="0"/>
        <v>#DIV/0!</v>
      </c>
      <c r="F33" s="180">
        <v>0</v>
      </c>
      <c r="G33" s="168">
        <v>0</v>
      </c>
      <c r="H33" s="114" t="e">
        <f t="shared" si="1"/>
        <v>#DIV/0!</v>
      </c>
    </row>
    <row r="34" spans="1:8" ht="20.100000000000001" customHeight="1" x14ac:dyDescent="0.2">
      <c r="A34" s="159">
        <v>22</v>
      </c>
      <c r="B34" s="160" t="s">
        <v>33</v>
      </c>
      <c r="C34" s="183">
        <f t="shared" ref="C34" si="10">C28-C29-C31-C32-C33</f>
        <v>-3669.5704377795469</v>
      </c>
      <c r="D34" s="183">
        <f>D28-D29-D31-D32-D33</f>
        <v>-3319.061729999999</v>
      </c>
      <c r="E34" s="129">
        <f t="shared" si="0"/>
        <v>0.9044823600683789</v>
      </c>
      <c r="F34" s="183">
        <v>-7762.5699471287426</v>
      </c>
      <c r="G34" s="128">
        <v>-3851.613659999995</v>
      </c>
      <c r="H34" s="129">
        <f t="shared" si="1"/>
        <v>0.49617764300141975</v>
      </c>
    </row>
    <row r="35" spans="1:8" ht="20.100000000000001" customHeight="1" x14ac:dyDescent="0.2">
      <c r="A35" s="161"/>
      <c r="B35" s="162" t="s">
        <v>68</v>
      </c>
      <c r="C35" s="119"/>
      <c r="D35" s="119"/>
      <c r="E35" s="130"/>
      <c r="F35" s="119"/>
      <c r="G35" s="119"/>
      <c r="H35" s="130"/>
    </row>
    <row r="36" spans="1:8" ht="20.100000000000001" customHeight="1" x14ac:dyDescent="0.2">
      <c r="A36" s="161"/>
      <c r="B36" s="163" t="s">
        <v>69</v>
      </c>
      <c r="C36" s="111"/>
      <c r="D36" s="111">
        <f>443.66+10.2+1</f>
        <v>454.86</v>
      </c>
      <c r="E36" s="131" t="e">
        <f t="shared" si="0"/>
        <v>#DIV/0!</v>
      </c>
      <c r="F36" s="111"/>
      <c r="G36" s="111">
        <f>442.24+10.2+1</f>
        <v>453.44</v>
      </c>
      <c r="H36" s="131" t="e">
        <f t="shared" ref="H36:H37" si="11">G36/F36</f>
        <v>#DIV/0!</v>
      </c>
    </row>
    <row r="37" spans="1:8" ht="20.100000000000001" customHeight="1" x14ac:dyDescent="0.2">
      <c r="A37" s="161"/>
      <c r="B37" s="150" t="s">
        <v>95</v>
      </c>
      <c r="C37" s="112"/>
      <c r="D37" s="112">
        <v>3134</v>
      </c>
      <c r="E37" s="132" t="e">
        <f t="shared" si="0"/>
        <v>#DIV/0!</v>
      </c>
      <c r="F37" s="112"/>
      <c r="G37" s="112">
        <v>6106</v>
      </c>
      <c r="H37" s="132" t="e">
        <f t="shared" si="11"/>
        <v>#DIV/0!</v>
      </c>
    </row>
    <row r="38" spans="1:8" ht="20.100000000000001" customHeight="1" x14ac:dyDescent="0.2">
      <c r="A38" s="161"/>
      <c r="B38" s="164"/>
      <c r="C38" s="133"/>
      <c r="D38" s="133"/>
      <c r="E38" s="133"/>
      <c r="F38" s="133"/>
      <c r="G38" s="133"/>
      <c r="H38" s="133"/>
    </row>
    <row r="39" spans="1:8" ht="20.100000000000001" customHeight="1" x14ac:dyDescent="0.2">
      <c r="A39" s="165"/>
      <c r="B39" s="108" t="s">
        <v>99</v>
      </c>
      <c r="C39" s="134" t="s">
        <v>97</v>
      </c>
      <c r="D39" s="166">
        <v>5657.2374700000009</v>
      </c>
      <c r="E39" s="134"/>
      <c r="F39" s="134" t="s">
        <v>98</v>
      </c>
      <c r="G39" s="166">
        <v>10707.242700000001</v>
      </c>
      <c r="H39" s="134"/>
    </row>
    <row r="40" spans="1:8" ht="20.100000000000001" customHeight="1" x14ac:dyDescent="0.2">
      <c r="A40" s="165"/>
      <c r="B40" s="108" t="s">
        <v>100</v>
      </c>
      <c r="C40" s="134" t="s">
        <v>97</v>
      </c>
      <c r="D40" s="166">
        <v>3830.35709</v>
      </c>
      <c r="E40" s="134"/>
      <c r="F40" s="134" t="s">
        <v>98</v>
      </c>
      <c r="G40" s="166">
        <v>7602.80764</v>
      </c>
      <c r="H40" s="134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>
      <c r="B43" t="s">
        <v>96</v>
      </c>
    </row>
    <row r="44" spans="1:8" ht="20.100000000000001" customHeight="1" x14ac:dyDescent="0.2">
      <c r="B44" s="184" t="s">
        <v>132</v>
      </c>
    </row>
    <row r="45" spans="1:8" ht="20.100000000000001" customHeight="1" x14ac:dyDescent="0.2">
      <c r="B45" s="184"/>
    </row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7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196" t="s">
        <v>0</v>
      </c>
      <c r="B2" s="197"/>
      <c r="C2" s="49" t="s">
        <v>117</v>
      </c>
      <c r="D2" s="49" t="s">
        <v>118</v>
      </c>
      <c r="E2" s="49" t="s">
        <v>119</v>
      </c>
      <c r="F2" s="49" t="s">
        <v>120</v>
      </c>
      <c r="G2" s="49" t="s">
        <v>121</v>
      </c>
      <c r="H2" s="49" t="s">
        <v>122</v>
      </c>
      <c r="I2" s="49" t="s">
        <v>123</v>
      </c>
      <c r="J2" s="49" t="s">
        <v>124</v>
      </c>
      <c r="K2" s="49" t="s">
        <v>125</v>
      </c>
      <c r="L2" s="49" t="s">
        <v>126</v>
      </c>
      <c r="M2" s="49" t="s">
        <v>127</v>
      </c>
      <c r="N2" s="49" t="s">
        <v>128</v>
      </c>
    </row>
    <row r="3" spans="1:14" ht="20.100000000000001" customHeight="1" x14ac:dyDescent="0.2">
      <c r="A3" s="4" t="s">
        <v>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20.100000000000001" customHeight="1" x14ac:dyDescent="0.2">
      <c r="A4" s="4" t="s">
        <v>73</v>
      </c>
      <c r="B4" s="172" t="s">
        <v>74</v>
      </c>
      <c r="C4" s="112">
        <f>C5</f>
        <v>65273.580009999998</v>
      </c>
      <c r="D4" s="112">
        <f t="shared" ref="D4:N4" si="0">D5</f>
        <v>65216.71514</v>
      </c>
      <c r="E4" s="112">
        <f t="shared" si="0"/>
        <v>0</v>
      </c>
      <c r="F4" s="112">
        <f t="shared" si="0"/>
        <v>0</v>
      </c>
      <c r="G4" s="112">
        <f t="shared" si="0"/>
        <v>0</v>
      </c>
      <c r="H4" s="112">
        <f t="shared" si="0"/>
        <v>0</v>
      </c>
      <c r="I4" s="112">
        <f t="shared" si="0"/>
        <v>0</v>
      </c>
      <c r="J4" s="112">
        <f t="shared" si="0"/>
        <v>0</v>
      </c>
      <c r="K4" s="112">
        <f t="shared" si="0"/>
        <v>0</v>
      </c>
      <c r="L4" s="112">
        <f t="shared" si="0"/>
        <v>0</v>
      </c>
      <c r="M4" s="112">
        <f t="shared" si="0"/>
        <v>0</v>
      </c>
      <c r="N4" s="112">
        <f t="shared" si="0"/>
        <v>0</v>
      </c>
    </row>
    <row r="5" spans="1:14" ht="20.100000000000001" customHeight="1" x14ac:dyDescent="0.2">
      <c r="A5" s="170">
        <v>1</v>
      </c>
      <c r="B5" s="170" t="s">
        <v>77</v>
      </c>
      <c r="C5" s="112">
        <v>65273.580009999998</v>
      </c>
      <c r="D5" s="112">
        <v>65216.71514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20.100000000000001" customHeight="1" x14ac:dyDescent="0.2">
      <c r="A6" s="4" t="s">
        <v>75</v>
      </c>
      <c r="B6" s="172" t="s">
        <v>76</v>
      </c>
      <c r="C6" s="112">
        <f>SUM(C7:C9)</f>
        <v>27836.028700000003</v>
      </c>
      <c r="D6" s="112">
        <f t="shared" ref="D6:N6" si="1">SUM(D7:D9)</f>
        <v>29289.81914</v>
      </c>
      <c r="E6" s="112">
        <f t="shared" si="1"/>
        <v>0</v>
      </c>
      <c r="F6" s="112">
        <f t="shared" si="1"/>
        <v>0</v>
      </c>
      <c r="G6" s="112">
        <f t="shared" si="1"/>
        <v>0</v>
      </c>
      <c r="H6" s="112">
        <f t="shared" si="1"/>
        <v>0</v>
      </c>
      <c r="I6" s="112">
        <f t="shared" si="1"/>
        <v>0</v>
      </c>
      <c r="J6" s="112">
        <f t="shared" si="1"/>
        <v>0</v>
      </c>
      <c r="K6" s="112">
        <f t="shared" si="1"/>
        <v>0</v>
      </c>
      <c r="L6" s="112">
        <f t="shared" si="1"/>
        <v>0</v>
      </c>
      <c r="M6" s="112">
        <f t="shared" si="1"/>
        <v>0</v>
      </c>
      <c r="N6" s="112">
        <f t="shared" si="1"/>
        <v>0</v>
      </c>
    </row>
    <row r="7" spans="1:14" ht="20.100000000000001" customHeight="1" x14ac:dyDescent="0.2">
      <c r="A7" s="173">
        <v>1</v>
      </c>
      <c r="B7" s="172" t="s">
        <v>3</v>
      </c>
      <c r="C7" s="112">
        <v>5978.2889599999999</v>
      </c>
      <c r="D7" s="112">
        <v>6145.1615199999997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20.100000000000001" customHeight="1" x14ac:dyDescent="0.2">
      <c r="A8" s="173">
        <v>2</v>
      </c>
      <c r="B8" s="170" t="s">
        <v>2</v>
      </c>
      <c r="C8" s="112">
        <v>19122.307570000001</v>
      </c>
      <c r="D8" s="112">
        <v>19630.58929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100000000000001" customHeight="1" x14ac:dyDescent="0.2">
      <c r="A9" s="173">
        <v>3</v>
      </c>
      <c r="B9" s="170" t="s">
        <v>78</v>
      </c>
      <c r="C9" s="112">
        <v>2735.43217</v>
      </c>
      <c r="D9" s="112">
        <v>3514.0683300000001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20.100000000000001" customHeight="1" x14ac:dyDescent="0.2">
      <c r="A10" s="43" t="s">
        <v>82</v>
      </c>
      <c r="B10" s="170" t="s">
        <v>71</v>
      </c>
      <c r="C10" s="169">
        <v>27.387930000000001</v>
      </c>
      <c r="D10" s="112">
        <v>27.387930000000001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0.100000000000001" customHeight="1" x14ac:dyDescent="0.2">
      <c r="A11" s="174"/>
      <c r="B11" s="69" t="s">
        <v>4</v>
      </c>
      <c r="C11" s="175">
        <f>C4+C6+C10</f>
        <v>93136.996639999998</v>
      </c>
      <c r="D11" s="175">
        <f t="shared" ref="D11:N11" si="2">D4+D6+D10</f>
        <v>94533.92220999999</v>
      </c>
      <c r="E11" s="175">
        <f t="shared" si="2"/>
        <v>0</v>
      </c>
      <c r="F11" s="175">
        <f t="shared" si="2"/>
        <v>0</v>
      </c>
      <c r="G11" s="175">
        <f t="shared" si="2"/>
        <v>0</v>
      </c>
      <c r="H11" s="175">
        <f t="shared" si="2"/>
        <v>0</v>
      </c>
      <c r="I11" s="175">
        <f t="shared" si="2"/>
        <v>0</v>
      </c>
      <c r="J11" s="175">
        <f t="shared" si="2"/>
        <v>0</v>
      </c>
      <c r="K11" s="175">
        <f t="shared" si="2"/>
        <v>0</v>
      </c>
      <c r="L11" s="175">
        <f t="shared" si="2"/>
        <v>0</v>
      </c>
      <c r="M11" s="175">
        <f t="shared" si="2"/>
        <v>0</v>
      </c>
      <c r="N11" s="175">
        <f t="shared" si="2"/>
        <v>0</v>
      </c>
    </row>
    <row r="12" spans="1:14" ht="20.100000000000001" customHeight="1" x14ac:dyDescent="0.2">
      <c r="A12" s="4" t="s">
        <v>65</v>
      </c>
      <c r="B12" s="170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</row>
    <row r="13" spans="1:14" ht="20.100000000000001" customHeight="1" x14ac:dyDescent="0.2">
      <c r="A13" s="4" t="s">
        <v>79</v>
      </c>
      <c r="B13" s="170" t="s">
        <v>80</v>
      </c>
      <c r="C13" s="112">
        <v>-72206.200079999995</v>
      </c>
      <c r="D13" s="112">
        <v>-75525.261809999996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20.100000000000001" customHeight="1" x14ac:dyDescent="0.2">
      <c r="A14" s="4" t="s">
        <v>75</v>
      </c>
      <c r="B14" s="176" t="s">
        <v>81</v>
      </c>
      <c r="C14" s="112">
        <f>SUM(C15:C19)</f>
        <v>161363.50657000003</v>
      </c>
      <c r="D14" s="112">
        <f t="shared" ref="D14:N14" si="3">SUM(D15:D19)</f>
        <v>166116.76806999999</v>
      </c>
      <c r="E14" s="112">
        <f t="shared" si="3"/>
        <v>0</v>
      </c>
      <c r="F14" s="112">
        <f t="shared" si="3"/>
        <v>0</v>
      </c>
      <c r="G14" s="112">
        <f t="shared" si="3"/>
        <v>0</v>
      </c>
      <c r="H14" s="112">
        <f t="shared" si="3"/>
        <v>0</v>
      </c>
      <c r="I14" s="112">
        <f t="shared" si="3"/>
        <v>0</v>
      </c>
      <c r="J14" s="112">
        <f t="shared" si="3"/>
        <v>0</v>
      </c>
      <c r="K14" s="112">
        <f t="shared" si="3"/>
        <v>0</v>
      </c>
      <c r="L14" s="112">
        <f t="shared" si="3"/>
        <v>0</v>
      </c>
      <c r="M14" s="112">
        <f t="shared" si="3"/>
        <v>0</v>
      </c>
      <c r="N14" s="112">
        <f t="shared" si="3"/>
        <v>0</v>
      </c>
    </row>
    <row r="15" spans="1:14" ht="20.100000000000001" customHeight="1" x14ac:dyDescent="0.2">
      <c r="A15" s="170">
        <v>1</v>
      </c>
      <c r="B15" s="170" t="s">
        <v>7</v>
      </c>
      <c r="C15" s="112">
        <v>4444.0657000000001</v>
      </c>
      <c r="D15" s="112">
        <v>4442.4485800000002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20.100000000000001" customHeight="1" x14ac:dyDescent="0.2">
      <c r="A16" s="170">
        <v>2</v>
      </c>
      <c r="B16" s="170" t="s">
        <v>5</v>
      </c>
      <c r="C16" s="112">
        <v>120817.75367000001</v>
      </c>
      <c r="D16" s="112">
        <v>125631.81698999999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20.100000000000001" customHeight="1" x14ac:dyDescent="0.2">
      <c r="A17" s="170">
        <v>3</v>
      </c>
      <c r="B17" s="170" t="s">
        <v>8</v>
      </c>
      <c r="C17" s="112">
        <v>568.80028000000004</v>
      </c>
      <c r="D17" s="112">
        <v>613.46263999999996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20.100000000000001" customHeight="1" x14ac:dyDescent="0.2">
      <c r="A18" s="170">
        <v>4</v>
      </c>
      <c r="B18" s="170" t="s">
        <v>66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20.100000000000001" customHeight="1" x14ac:dyDescent="0.2">
      <c r="A19" s="173">
        <v>5</v>
      </c>
      <c r="B19" s="170" t="s">
        <v>6</v>
      </c>
      <c r="C19" s="112">
        <v>35532.886920000004</v>
      </c>
      <c r="D19" s="112">
        <v>35429.039859999997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ht="20.100000000000001" customHeight="1" x14ac:dyDescent="0.2">
      <c r="A20" s="43" t="s">
        <v>82</v>
      </c>
      <c r="B20" s="170" t="s">
        <v>70</v>
      </c>
      <c r="C20" s="177">
        <v>3979.6901499999999</v>
      </c>
      <c r="D20" s="177">
        <v>3942.4159500000001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4" ht="20.100000000000001" customHeight="1" x14ac:dyDescent="0.2">
      <c r="A21" s="174"/>
      <c r="B21" s="69" t="s">
        <v>67</v>
      </c>
      <c r="C21" s="167">
        <f>C13+C14+C20</f>
        <v>93136.996640000027</v>
      </c>
      <c r="D21" s="167">
        <f t="shared" ref="D21:N21" si="4">D13+D14+D20</f>
        <v>94533.92220999999</v>
      </c>
      <c r="E21" s="167">
        <f t="shared" si="4"/>
        <v>0</v>
      </c>
      <c r="F21" s="167">
        <f t="shared" si="4"/>
        <v>0</v>
      </c>
      <c r="G21" s="167">
        <f t="shared" si="4"/>
        <v>0</v>
      </c>
      <c r="H21" s="167">
        <f t="shared" si="4"/>
        <v>0</v>
      </c>
      <c r="I21" s="167">
        <f t="shared" si="4"/>
        <v>0</v>
      </c>
      <c r="J21" s="167">
        <f t="shared" si="4"/>
        <v>0</v>
      </c>
      <c r="K21" s="167">
        <f t="shared" si="4"/>
        <v>0</v>
      </c>
      <c r="L21" s="167">
        <f t="shared" si="4"/>
        <v>0</v>
      </c>
      <c r="M21" s="167">
        <f t="shared" si="4"/>
        <v>0</v>
      </c>
      <c r="N21" s="167">
        <f t="shared" si="4"/>
        <v>0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62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03" t="s">
        <v>0</v>
      </c>
      <c r="B2" s="204"/>
      <c r="C2" s="70" t="s">
        <v>101</v>
      </c>
      <c r="D2" s="70" t="s">
        <v>133</v>
      </c>
      <c r="E2" s="70" t="s">
        <v>102</v>
      </c>
      <c r="F2" s="70" t="s">
        <v>103</v>
      </c>
      <c r="G2" s="70" t="s">
        <v>104</v>
      </c>
      <c r="H2" s="70" t="s">
        <v>105</v>
      </c>
      <c r="I2" s="70" t="s">
        <v>106</v>
      </c>
      <c r="J2" s="70" t="s">
        <v>107</v>
      </c>
      <c r="K2" s="70" t="s">
        <v>108</v>
      </c>
      <c r="L2" s="70" t="s">
        <v>109</v>
      </c>
      <c r="M2" s="70" t="s">
        <v>110</v>
      </c>
      <c r="N2" s="71" t="s">
        <v>111</v>
      </c>
    </row>
    <row r="3" spans="1:28" ht="18" customHeight="1" x14ac:dyDescent="0.25">
      <c r="A3" s="100" t="s">
        <v>87</v>
      </c>
      <c r="B3" s="101"/>
      <c r="C3" s="102">
        <v>5349.1083399999998</v>
      </c>
      <c r="D3" s="103">
        <f>C40</f>
        <v>64.488419999999678</v>
      </c>
      <c r="E3" s="103">
        <f t="shared" ref="E3:F3" si="0">D40</f>
        <v>89.029569999998785</v>
      </c>
      <c r="F3" s="103">
        <f t="shared" si="0"/>
        <v>521.49657999999908</v>
      </c>
      <c r="G3" s="103">
        <f t="shared" ref="G3" si="1">F40</f>
        <v>521.49657999999908</v>
      </c>
      <c r="H3" s="103">
        <f t="shared" ref="H3" si="2">G40</f>
        <v>521.49657999999908</v>
      </c>
      <c r="I3" s="103">
        <f t="shared" ref="I3" si="3">H40</f>
        <v>521.49657999999908</v>
      </c>
      <c r="J3" s="103">
        <f t="shared" ref="J3" si="4">I40</f>
        <v>521.49657999999908</v>
      </c>
      <c r="K3" s="103">
        <f t="shared" ref="K3" si="5">J40</f>
        <v>521.49657999999908</v>
      </c>
      <c r="L3" s="103">
        <f t="shared" ref="L3" si="6">K40</f>
        <v>521.49657999999908</v>
      </c>
      <c r="M3" s="103">
        <f t="shared" ref="M3" si="7">L40</f>
        <v>521.49657999999908</v>
      </c>
      <c r="N3" s="104">
        <f>L40</f>
        <v>521.49657999999908</v>
      </c>
    </row>
    <row r="4" spans="1:28" x14ac:dyDescent="0.2">
      <c r="A4" s="198" t="s">
        <v>56</v>
      </c>
      <c r="B4" s="199"/>
      <c r="C4" s="95"/>
      <c r="D4" s="95"/>
      <c r="E4" s="95"/>
      <c r="F4" s="95"/>
      <c r="G4" s="96"/>
      <c r="H4" s="95"/>
      <c r="I4" s="95"/>
      <c r="J4" s="97"/>
      <c r="K4" s="98"/>
      <c r="L4" s="95"/>
      <c r="M4" s="95"/>
      <c r="N4" s="99"/>
    </row>
    <row r="5" spans="1:28" ht="14.1" customHeight="1" x14ac:dyDescent="0.2">
      <c r="A5" s="55"/>
      <c r="B5" s="54" t="s">
        <v>57</v>
      </c>
      <c r="C5" s="51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5"/>
      <c r="B6" s="54" t="s">
        <v>58</v>
      </c>
      <c r="C6" s="51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5"/>
      <c r="B7" s="54" t="s">
        <v>59</v>
      </c>
      <c r="C7" s="51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3"/>
      <c r="B8" s="64" t="s">
        <v>63</v>
      </c>
      <c r="C8" s="65"/>
      <c r="D8" s="66"/>
      <c r="E8" s="66"/>
      <c r="F8" s="66"/>
      <c r="G8" s="67"/>
      <c r="H8" s="66"/>
      <c r="I8" s="67"/>
      <c r="J8" s="66"/>
      <c r="K8" s="66"/>
      <c r="L8" s="66"/>
      <c r="M8" s="66"/>
      <c r="N8" s="68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4" t="s">
        <v>34</v>
      </c>
      <c r="B9" s="75"/>
      <c r="C9" s="107">
        <f>C17</f>
        <v>7151.7512199999992</v>
      </c>
      <c r="D9" s="107">
        <f t="shared" ref="D9:N9" si="8">D17</f>
        <v>10230.666949999999</v>
      </c>
      <c r="E9" s="107">
        <f t="shared" si="8"/>
        <v>9813.4412400000001</v>
      </c>
      <c r="F9" s="107">
        <f t="shared" si="8"/>
        <v>0</v>
      </c>
      <c r="G9" s="107">
        <f t="shared" si="8"/>
        <v>0</v>
      </c>
      <c r="H9" s="107">
        <f t="shared" si="8"/>
        <v>0</v>
      </c>
      <c r="I9" s="107">
        <f t="shared" si="8"/>
        <v>0</v>
      </c>
      <c r="J9" s="107">
        <f t="shared" si="8"/>
        <v>0</v>
      </c>
      <c r="K9" s="107">
        <f t="shared" si="8"/>
        <v>0</v>
      </c>
      <c r="L9" s="107">
        <f t="shared" si="8"/>
        <v>0</v>
      </c>
      <c r="M9" s="107">
        <f t="shared" si="8"/>
        <v>0</v>
      </c>
      <c r="N9" s="178">
        <f t="shared" si="8"/>
        <v>0</v>
      </c>
    </row>
    <row r="10" spans="1:28" ht="14.1" customHeight="1" x14ac:dyDescent="0.2">
      <c r="A10" s="29"/>
      <c r="B10" s="54" t="s">
        <v>13</v>
      </c>
      <c r="C10" s="20">
        <v>6160.7919199999997</v>
      </c>
      <c r="D10" s="21">
        <v>7415.7027099999996</v>
      </c>
      <c r="E10" s="21">
        <v>6996.0639000000001</v>
      </c>
      <c r="F10" s="19"/>
      <c r="G10" s="21"/>
      <c r="H10" s="19"/>
      <c r="I10" s="19"/>
      <c r="J10" s="19"/>
      <c r="K10" s="19"/>
      <c r="L10" s="19"/>
      <c r="M10" s="19"/>
      <c r="N10" s="38"/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4" t="s">
        <v>14</v>
      </c>
      <c r="C11" s="20">
        <v>13.686029999999999</v>
      </c>
      <c r="D11" s="21">
        <v>1821.6850099999999</v>
      </c>
      <c r="E11" s="21">
        <v>2135.9120200000002</v>
      </c>
      <c r="F11" s="19"/>
      <c r="G11" s="21"/>
      <c r="H11" s="19"/>
      <c r="I11" s="19"/>
      <c r="J11" s="19"/>
      <c r="K11" s="19"/>
      <c r="L11" s="19"/>
      <c r="M11" s="19"/>
      <c r="N11" s="38"/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4" t="s">
        <v>15</v>
      </c>
      <c r="C12" s="20">
        <v>513.11312000000009</v>
      </c>
      <c r="D12" s="21">
        <v>881.09838999999999</v>
      </c>
      <c r="E12" s="21">
        <v>621.10230999999999</v>
      </c>
      <c r="F12" s="19"/>
      <c r="G12" s="21"/>
      <c r="H12" s="19"/>
      <c r="I12" s="19"/>
      <c r="J12" s="19"/>
      <c r="K12" s="19"/>
      <c r="L12" s="19"/>
      <c r="M12" s="19"/>
      <c r="N12" s="38"/>
      <c r="P12" s="200"/>
      <c r="Q12" s="200"/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6"/>
      <c r="B13" s="77" t="s">
        <v>35</v>
      </c>
      <c r="C13" s="78">
        <f>C10+C11+C12</f>
        <v>6687.5910699999995</v>
      </c>
      <c r="D13" s="78">
        <f t="shared" ref="D13:N13" si="9">D10+D11+D12</f>
        <v>10118.486109999998</v>
      </c>
      <c r="E13" s="78">
        <f t="shared" si="9"/>
        <v>9753.078230000001</v>
      </c>
      <c r="F13" s="78">
        <f t="shared" si="9"/>
        <v>0</v>
      </c>
      <c r="G13" s="78">
        <f t="shared" si="9"/>
        <v>0</v>
      </c>
      <c r="H13" s="78">
        <f t="shared" si="9"/>
        <v>0</v>
      </c>
      <c r="I13" s="78">
        <f t="shared" si="9"/>
        <v>0</v>
      </c>
      <c r="J13" s="78">
        <f t="shared" si="9"/>
        <v>0</v>
      </c>
      <c r="K13" s="78">
        <f t="shared" si="9"/>
        <v>0</v>
      </c>
      <c r="L13" s="78">
        <f t="shared" si="9"/>
        <v>0</v>
      </c>
      <c r="M13" s="78">
        <f t="shared" si="9"/>
        <v>0</v>
      </c>
      <c r="N13" s="79">
        <f t="shared" si="9"/>
        <v>0</v>
      </c>
    </row>
    <row r="14" spans="1:28" ht="14.1" customHeight="1" x14ac:dyDescent="0.2">
      <c r="A14" s="29"/>
      <c r="B14" s="54" t="s">
        <v>36</v>
      </c>
      <c r="C14" s="20">
        <v>464.16014999999999</v>
      </c>
      <c r="D14" s="21">
        <v>112.18084000000002</v>
      </c>
      <c r="E14" s="21">
        <v>60.363009999999996</v>
      </c>
      <c r="F14" s="19"/>
      <c r="G14" s="21"/>
      <c r="H14" s="19"/>
      <c r="I14" s="19"/>
      <c r="J14" s="34"/>
      <c r="K14" s="19"/>
      <c r="L14" s="19"/>
      <c r="M14" s="19"/>
      <c r="N14" s="38"/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4" t="s">
        <v>61</v>
      </c>
      <c r="C15" s="52">
        <v>0</v>
      </c>
      <c r="D15" s="21">
        <v>0</v>
      </c>
      <c r="E15" s="21">
        <v>0</v>
      </c>
      <c r="F15" s="19"/>
      <c r="G15" s="21"/>
      <c r="H15" s="19"/>
      <c r="I15" s="19"/>
      <c r="J15" s="19"/>
      <c r="K15" s="19"/>
      <c r="L15" s="19"/>
      <c r="M15" s="19"/>
      <c r="N15" s="38"/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4" t="s">
        <v>60</v>
      </c>
      <c r="C16" s="52">
        <v>0</v>
      </c>
      <c r="D16" s="21">
        <v>0</v>
      </c>
      <c r="E16" s="21">
        <v>0</v>
      </c>
      <c r="F16" s="19"/>
      <c r="G16" s="21"/>
      <c r="H16" s="19"/>
      <c r="I16" s="19"/>
      <c r="J16" s="19"/>
      <c r="K16" s="19"/>
      <c r="L16" s="19"/>
      <c r="M16" s="19"/>
      <c r="N16" s="38"/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7"/>
      <c r="B17" s="88" t="s">
        <v>64</v>
      </c>
      <c r="C17" s="89">
        <f>SUM(C13:C16)</f>
        <v>7151.7512199999992</v>
      </c>
      <c r="D17" s="89">
        <f t="shared" ref="D17:N17" si="10">SUM(D13:D16)</f>
        <v>10230.666949999999</v>
      </c>
      <c r="E17" s="89">
        <f t="shared" si="10"/>
        <v>9813.4412400000001</v>
      </c>
      <c r="F17" s="89">
        <f t="shared" si="10"/>
        <v>0</v>
      </c>
      <c r="G17" s="89">
        <f t="shared" si="10"/>
        <v>0</v>
      </c>
      <c r="H17" s="89">
        <f t="shared" si="10"/>
        <v>0</v>
      </c>
      <c r="I17" s="89">
        <f t="shared" si="10"/>
        <v>0</v>
      </c>
      <c r="J17" s="89">
        <f t="shared" si="10"/>
        <v>0</v>
      </c>
      <c r="K17" s="89">
        <f t="shared" si="10"/>
        <v>0</v>
      </c>
      <c r="L17" s="89">
        <f t="shared" si="10"/>
        <v>0</v>
      </c>
      <c r="M17" s="89">
        <f t="shared" si="10"/>
        <v>0</v>
      </c>
      <c r="N17" s="90">
        <f t="shared" si="10"/>
        <v>0</v>
      </c>
    </row>
    <row r="18" spans="1:28" ht="14.1" customHeight="1" x14ac:dyDescent="0.2">
      <c r="A18" s="72" t="s">
        <v>37</v>
      </c>
      <c r="B18" s="73"/>
      <c r="C18" s="86">
        <f>C38</f>
        <v>12436.371139999999</v>
      </c>
      <c r="D18" s="86">
        <f t="shared" ref="D18:N18" si="11">D38</f>
        <v>10206.1258</v>
      </c>
      <c r="E18" s="86">
        <f t="shared" si="11"/>
        <v>9380.9742299999998</v>
      </c>
      <c r="F18" s="86">
        <f t="shared" si="11"/>
        <v>0</v>
      </c>
      <c r="G18" s="86">
        <f t="shared" si="11"/>
        <v>0</v>
      </c>
      <c r="H18" s="86">
        <f t="shared" si="11"/>
        <v>0</v>
      </c>
      <c r="I18" s="86">
        <f t="shared" si="11"/>
        <v>0</v>
      </c>
      <c r="J18" s="86">
        <f t="shared" si="11"/>
        <v>0</v>
      </c>
      <c r="K18" s="86">
        <f t="shared" si="11"/>
        <v>0</v>
      </c>
      <c r="L18" s="86">
        <f t="shared" si="11"/>
        <v>0</v>
      </c>
      <c r="M18" s="86">
        <f t="shared" si="11"/>
        <v>0</v>
      </c>
      <c r="N18" s="179">
        <f t="shared" si="11"/>
        <v>0</v>
      </c>
    </row>
    <row r="19" spans="1:28" ht="14.1" customHeight="1" x14ac:dyDescent="0.2">
      <c r="A19" s="30"/>
      <c r="B19" s="56" t="s">
        <v>89</v>
      </c>
      <c r="C19" s="20">
        <v>7625.9216799999995</v>
      </c>
      <c r="D19" s="21">
        <v>5152.6982099999987</v>
      </c>
      <c r="E19" s="21">
        <v>4977.6344399999998</v>
      </c>
      <c r="F19" s="21"/>
      <c r="G19" s="21"/>
      <c r="H19" s="21"/>
      <c r="I19" s="21"/>
      <c r="J19" s="21"/>
      <c r="K19" s="19"/>
      <c r="L19" s="21"/>
      <c r="M19" s="21"/>
      <c r="N19" s="39"/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7" t="s">
        <v>90</v>
      </c>
      <c r="C20" s="20">
        <v>1130.37085</v>
      </c>
      <c r="D20" s="21">
        <v>1318.5939300000002</v>
      </c>
      <c r="E20" s="21">
        <v>1272.5667599999999</v>
      </c>
      <c r="F20" s="21"/>
      <c r="G20" s="21"/>
      <c r="H20" s="21"/>
      <c r="I20" s="21"/>
      <c r="J20" s="21"/>
      <c r="K20" s="19"/>
      <c r="L20" s="21"/>
      <c r="M20" s="21"/>
      <c r="N20" s="39"/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6" t="s">
        <v>38</v>
      </c>
      <c r="C21" s="20">
        <v>1.655</v>
      </c>
      <c r="D21" s="21">
        <v>2.0555100000000004</v>
      </c>
      <c r="E21" s="21">
        <v>0</v>
      </c>
      <c r="F21" s="21"/>
      <c r="G21" s="21"/>
      <c r="H21" s="21"/>
      <c r="I21" s="21"/>
      <c r="J21" s="41"/>
      <c r="K21" s="19"/>
      <c r="L21" s="21"/>
      <c r="M21" s="21"/>
      <c r="N21" s="39"/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80"/>
      <c r="B22" s="81" t="s">
        <v>39</v>
      </c>
      <c r="C22" s="82">
        <f>SUM(C19:C21)</f>
        <v>8757.9475299999995</v>
      </c>
      <c r="D22" s="82">
        <f t="shared" ref="D22:N22" si="12">SUM(D19:D21)</f>
        <v>6473.3476499999988</v>
      </c>
      <c r="E22" s="82">
        <f t="shared" si="12"/>
        <v>6250.2011999999995</v>
      </c>
      <c r="F22" s="82">
        <f t="shared" si="12"/>
        <v>0</v>
      </c>
      <c r="G22" s="82">
        <f t="shared" si="12"/>
        <v>0</v>
      </c>
      <c r="H22" s="82">
        <f t="shared" si="12"/>
        <v>0</v>
      </c>
      <c r="I22" s="82">
        <f t="shared" si="12"/>
        <v>0</v>
      </c>
      <c r="J22" s="82">
        <f t="shared" si="12"/>
        <v>0</v>
      </c>
      <c r="K22" s="82">
        <f t="shared" si="12"/>
        <v>0</v>
      </c>
      <c r="L22" s="82">
        <f t="shared" si="12"/>
        <v>0</v>
      </c>
      <c r="M22" s="82">
        <f t="shared" si="12"/>
        <v>0</v>
      </c>
      <c r="N22" s="83">
        <f t="shared" si="12"/>
        <v>0</v>
      </c>
    </row>
    <row r="23" spans="1:28" ht="14.1" customHeight="1" x14ac:dyDescent="0.2">
      <c r="A23" s="32"/>
      <c r="B23" s="56" t="s">
        <v>21</v>
      </c>
      <c r="C23" s="20">
        <v>1439.8100999999999</v>
      </c>
      <c r="D23" s="21">
        <v>1198.9337000000003</v>
      </c>
      <c r="E23" s="21">
        <v>1236.37167</v>
      </c>
      <c r="F23" s="21"/>
      <c r="G23" s="21"/>
      <c r="H23" s="21"/>
      <c r="I23" s="21"/>
      <c r="J23" s="19"/>
      <c r="K23" s="19"/>
      <c r="L23" s="21"/>
      <c r="M23" s="21"/>
      <c r="N23" s="39"/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6" t="s">
        <v>83</v>
      </c>
      <c r="C24" s="20">
        <v>96.715260000000001</v>
      </c>
      <c r="D24" s="21">
        <v>111.67552000000001</v>
      </c>
      <c r="E24" s="21">
        <v>99.59447999999999</v>
      </c>
      <c r="F24" s="21"/>
      <c r="G24" s="21"/>
      <c r="H24" s="21"/>
      <c r="I24" s="21"/>
      <c r="J24" s="19"/>
      <c r="K24" s="19"/>
      <c r="L24" s="21"/>
      <c r="M24" s="21"/>
      <c r="N24" s="39"/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6" t="s">
        <v>84</v>
      </c>
      <c r="C25" s="20">
        <v>115.22212</v>
      </c>
      <c r="D25" s="21">
        <v>144.98758999999995</v>
      </c>
      <c r="E25" s="21">
        <v>97.97811999999999</v>
      </c>
      <c r="F25" s="21"/>
      <c r="G25" s="21"/>
      <c r="H25" s="21"/>
      <c r="I25" s="21"/>
      <c r="J25" s="19"/>
      <c r="K25" s="19"/>
      <c r="L25" s="21"/>
      <c r="M25" s="21"/>
      <c r="N25" s="39"/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6" t="s">
        <v>86</v>
      </c>
      <c r="C26" s="20">
        <v>993.17318000000012</v>
      </c>
      <c r="D26" s="21">
        <v>778.60913000000016</v>
      </c>
      <c r="E26" s="21">
        <v>382.47404999999998</v>
      </c>
      <c r="F26" s="21"/>
      <c r="G26" s="21"/>
      <c r="H26" s="21"/>
      <c r="I26" s="21"/>
      <c r="J26" s="19"/>
      <c r="K26" s="19"/>
      <c r="L26" s="21"/>
      <c r="M26" s="21"/>
      <c r="N26" s="39"/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6" t="s">
        <v>22</v>
      </c>
      <c r="C27" s="20">
        <v>260.60822999999999</v>
      </c>
      <c r="D27" s="21">
        <v>210.13597000000004</v>
      </c>
      <c r="E27" s="21">
        <v>239.64900999999998</v>
      </c>
      <c r="F27" s="21"/>
      <c r="G27" s="21"/>
      <c r="H27" s="21"/>
      <c r="I27" s="21"/>
      <c r="J27" s="19"/>
      <c r="K27" s="19"/>
      <c r="L27" s="21"/>
      <c r="M27" s="21"/>
      <c r="N27" s="39"/>
      <c r="Y27" s="40"/>
      <c r="AB27" s="37"/>
    </row>
    <row r="28" spans="1:28" ht="14.1" customHeight="1" x14ac:dyDescent="0.2">
      <c r="A28" s="80"/>
      <c r="B28" s="81" t="s">
        <v>23</v>
      </c>
      <c r="C28" s="82">
        <f t="shared" ref="C28:E28" si="13">SUM(C23:C27)</f>
        <v>2905.5288899999996</v>
      </c>
      <c r="D28" s="82">
        <f t="shared" si="13"/>
        <v>2444.3419100000001</v>
      </c>
      <c r="E28" s="82">
        <f t="shared" si="13"/>
        <v>2056.0673299999999</v>
      </c>
      <c r="F28" s="82">
        <f t="shared" ref="F28:N28" si="14">SUM(F23:F27)</f>
        <v>0</v>
      </c>
      <c r="G28" s="82">
        <f t="shared" si="14"/>
        <v>0</v>
      </c>
      <c r="H28" s="82">
        <f t="shared" si="14"/>
        <v>0</v>
      </c>
      <c r="I28" s="82">
        <f t="shared" si="14"/>
        <v>0</v>
      </c>
      <c r="J28" s="82">
        <f t="shared" si="14"/>
        <v>0</v>
      </c>
      <c r="K28" s="82">
        <f t="shared" si="14"/>
        <v>0</v>
      </c>
      <c r="L28" s="82">
        <f t="shared" si="14"/>
        <v>0</v>
      </c>
      <c r="M28" s="82">
        <f t="shared" si="14"/>
        <v>0</v>
      </c>
      <c r="N28" s="83">
        <f t="shared" si="14"/>
        <v>0</v>
      </c>
      <c r="O28" s="42"/>
    </row>
    <row r="29" spans="1:28" ht="14.1" customHeight="1" x14ac:dyDescent="0.2">
      <c r="A29" s="29"/>
      <c r="B29" s="56" t="s">
        <v>40</v>
      </c>
      <c r="C29" s="52">
        <v>13.311360000000001</v>
      </c>
      <c r="D29" s="21">
        <v>538.47627999999997</v>
      </c>
      <c r="E29" s="21">
        <v>560.69299999999998</v>
      </c>
      <c r="F29" s="21"/>
      <c r="G29" s="21"/>
      <c r="H29" s="21"/>
      <c r="I29" s="21"/>
      <c r="J29" s="19"/>
      <c r="K29" s="19"/>
      <c r="L29" s="21"/>
      <c r="M29" s="21"/>
      <c r="N29" s="39"/>
      <c r="O29" s="42"/>
      <c r="AB29" s="37"/>
    </row>
    <row r="30" spans="1:28" ht="14.1" customHeight="1" x14ac:dyDescent="0.2">
      <c r="A30" s="32"/>
      <c r="B30" s="56" t="s">
        <v>41</v>
      </c>
      <c r="C30" s="20">
        <v>27.380240000000001</v>
      </c>
      <c r="D30" s="21">
        <v>60.515610000000002</v>
      </c>
      <c r="E30" s="21">
        <v>0</v>
      </c>
      <c r="F30" s="21"/>
      <c r="G30" s="21"/>
      <c r="H30" s="21"/>
      <c r="I30" s="21"/>
      <c r="J30" s="19"/>
      <c r="K30" s="19"/>
      <c r="L30" s="21"/>
      <c r="M30" s="21"/>
      <c r="N30" s="39"/>
      <c r="O30" s="42"/>
      <c r="AB30" s="37"/>
    </row>
    <row r="31" spans="1:28" ht="14.1" customHeight="1" x14ac:dyDescent="0.2">
      <c r="A31" s="32"/>
      <c r="B31" s="56" t="s">
        <v>42</v>
      </c>
      <c r="C31" s="20">
        <v>14.097160000000001</v>
      </c>
      <c r="D31" s="21">
        <v>56.177370000000003</v>
      </c>
      <c r="E31" s="21">
        <v>38.209879999999998</v>
      </c>
      <c r="F31" s="21"/>
      <c r="G31" s="21"/>
      <c r="H31" s="21"/>
      <c r="I31" s="21"/>
      <c r="J31" s="19"/>
      <c r="K31" s="19"/>
      <c r="L31" s="21"/>
      <c r="M31" s="21"/>
      <c r="N31" s="39"/>
      <c r="O31" s="42"/>
      <c r="Y31" s="40"/>
      <c r="AB31" s="37"/>
    </row>
    <row r="32" spans="1:28" ht="14.1" customHeight="1" x14ac:dyDescent="0.2">
      <c r="A32" s="32"/>
      <c r="B32" s="56" t="s">
        <v>43</v>
      </c>
      <c r="C32" s="20">
        <v>19.61262</v>
      </c>
      <c r="D32" s="21">
        <v>15.5358</v>
      </c>
      <c r="E32" s="21">
        <v>4.5357200000000004</v>
      </c>
      <c r="F32" s="21"/>
      <c r="G32" s="21"/>
      <c r="H32" s="21"/>
      <c r="I32" s="21"/>
      <c r="J32" s="19"/>
      <c r="K32" s="19"/>
      <c r="L32" s="21"/>
      <c r="M32" s="21"/>
      <c r="N32" s="39"/>
      <c r="O32" s="42"/>
      <c r="AB32" s="37"/>
    </row>
    <row r="33" spans="1:28" ht="14.1" customHeight="1" x14ac:dyDescent="0.2">
      <c r="A33" s="32"/>
      <c r="B33" s="56" t="s">
        <v>44</v>
      </c>
      <c r="C33" s="20">
        <v>25.053090000000001</v>
      </c>
      <c r="D33" s="21">
        <v>11.69861</v>
      </c>
      <c r="E33" s="21">
        <v>20.80181</v>
      </c>
      <c r="F33" s="21"/>
      <c r="G33" s="21"/>
      <c r="H33" s="21"/>
      <c r="I33" s="21"/>
      <c r="J33" s="19"/>
      <c r="K33" s="19"/>
      <c r="L33" s="21"/>
      <c r="M33" s="21"/>
      <c r="N33" s="39"/>
      <c r="AB33" s="37"/>
    </row>
    <row r="34" spans="1:28" ht="14.1" customHeight="1" x14ac:dyDescent="0.2">
      <c r="A34" s="80"/>
      <c r="B34" s="81" t="s">
        <v>45</v>
      </c>
      <c r="C34" s="84">
        <f>SUM(C30:C33)</f>
        <v>86.143110000000007</v>
      </c>
      <c r="D34" s="84">
        <f t="shared" ref="D34:F34" si="15">SUM(D30:D33)</f>
        <v>143.92739</v>
      </c>
      <c r="E34" s="84">
        <f t="shared" si="15"/>
        <v>63.547409999999999</v>
      </c>
      <c r="F34" s="84">
        <f t="shared" si="15"/>
        <v>0</v>
      </c>
      <c r="G34" s="84">
        <f t="shared" ref="G34:N34" si="16">SUM(G30:G33)</f>
        <v>0</v>
      </c>
      <c r="H34" s="84">
        <f t="shared" si="16"/>
        <v>0</v>
      </c>
      <c r="I34" s="84">
        <f t="shared" si="16"/>
        <v>0</v>
      </c>
      <c r="J34" s="84">
        <f t="shared" si="16"/>
        <v>0</v>
      </c>
      <c r="K34" s="84">
        <f t="shared" si="16"/>
        <v>0</v>
      </c>
      <c r="L34" s="84">
        <f t="shared" si="16"/>
        <v>0</v>
      </c>
      <c r="M34" s="84">
        <f t="shared" si="16"/>
        <v>0</v>
      </c>
      <c r="N34" s="85">
        <f t="shared" si="16"/>
        <v>0</v>
      </c>
    </row>
    <row r="35" spans="1:28" ht="14.1" customHeight="1" x14ac:dyDescent="0.2">
      <c r="A35" s="29"/>
      <c r="B35" s="56" t="s">
        <v>46</v>
      </c>
      <c r="C35" s="18">
        <v>673.44024999999988</v>
      </c>
      <c r="D35" s="34">
        <v>606.03257000000008</v>
      </c>
      <c r="E35" s="34">
        <v>450.46529000000004</v>
      </c>
      <c r="F35" s="21"/>
      <c r="G35" s="21"/>
      <c r="H35" s="21"/>
      <c r="I35" s="21"/>
      <c r="J35" s="19"/>
      <c r="K35" s="19"/>
      <c r="L35" s="21"/>
      <c r="M35" s="21"/>
      <c r="N35" s="39"/>
      <c r="AB35" s="37"/>
    </row>
    <row r="36" spans="1:28" ht="14.1" customHeight="1" x14ac:dyDescent="0.2">
      <c r="A36" s="29"/>
      <c r="B36" s="56" t="s">
        <v>62</v>
      </c>
      <c r="C36" s="53">
        <v>0</v>
      </c>
      <c r="D36" s="19">
        <v>0</v>
      </c>
      <c r="E36" s="19">
        <v>0</v>
      </c>
      <c r="F36" s="21"/>
      <c r="G36" s="21"/>
      <c r="H36" s="21"/>
      <c r="I36" s="21"/>
      <c r="J36" s="19"/>
      <c r="K36" s="19"/>
      <c r="L36" s="21"/>
      <c r="M36" s="21"/>
      <c r="N36" s="39"/>
      <c r="AB36" s="37"/>
    </row>
    <row r="37" spans="1:28" ht="14.1" customHeight="1" x14ac:dyDescent="0.2">
      <c r="A37" s="29"/>
      <c r="B37" s="56" t="s">
        <v>91</v>
      </c>
      <c r="C37" s="53">
        <v>0</v>
      </c>
      <c r="D37" s="19">
        <v>0</v>
      </c>
      <c r="E37" s="19">
        <v>0</v>
      </c>
      <c r="F37" s="21"/>
      <c r="G37" s="21"/>
      <c r="H37" s="21"/>
      <c r="I37" s="21"/>
      <c r="J37" s="19"/>
      <c r="K37" s="19"/>
      <c r="L37" s="21"/>
      <c r="M37" s="21"/>
      <c r="N37" s="39"/>
      <c r="AB37" s="37"/>
    </row>
    <row r="38" spans="1:28" ht="14.1" customHeight="1" x14ac:dyDescent="0.2">
      <c r="A38" s="91"/>
      <c r="B38" s="92" t="s">
        <v>88</v>
      </c>
      <c r="C38" s="93">
        <f>C22+C28+C29+C34+C35+C36+C37</f>
        <v>12436.371139999999</v>
      </c>
      <c r="D38" s="93">
        <f>D22+D28+D29+D34+D35+D36+D37</f>
        <v>10206.1258</v>
      </c>
      <c r="E38" s="93">
        <f t="shared" ref="E38:N38" si="17">E37+E36+E35+E34+E29+E28+E22</f>
        <v>9380.9742299999998</v>
      </c>
      <c r="F38" s="93">
        <f t="shared" si="17"/>
        <v>0</v>
      </c>
      <c r="G38" s="93">
        <f t="shared" si="17"/>
        <v>0</v>
      </c>
      <c r="H38" s="93">
        <f t="shared" si="17"/>
        <v>0</v>
      </c>
      <c r="I38" s="93">
        <f t="shared" si="17"/>
        <v>0</v>
      </c>
      <c r="J38" s="93">
        <f t="shared" si="17"/>
        <v>0</v>
      </c>
      <c r="K38" s="93">
        <f t="shared" si="17"/>
        <v>0</v>
      </c>
      <c r="L38" s="93">
        <f t="shared" si="17"/>
        <v>0</v>
      </c>
      <c r="M38" s="93">
        <f t="shared" si="17"/>
        <v>0</v>
      </c>
      <c r="N38" s="94">
        <f t="shared" si="17"/>
        <v>0</v>
      </c>
      <c r="Y38" s="40"/>
    </row>
    <row r="39" spans="1:28" ht="14.1" customHeight="1" thickBot="1" x14ac:dyDescent="0.25">
      <c r="A39" s="59"/>
      <c r="B39" s="58" t="s">
        <v>47</v>
      </c>
      <c r="C39" s="33">
        <f>C17-C38</f>
        <v>-5284.6199200000001</v>
      </c>
      <c r="D39" s="33">
        <f>D17-D38</f>
        <v>24.541149999999107</v>
      </c>
      <c r="E39" s="33">
        <f t="shared" ref="E39:N39" si="18">E17-E38</f>
        <v>432.4670100000003</v>
      </c>
      <c r="F39" s="33">
        <f t="shared" si="18"/>
        <v>0</v>
      </c>
      <c r="G39" s="33">
        <f t="shared" si="18"/>
        <v>0</v>
      </c>
      <c r="H39" s="33">
        <f t="shared" si="18"/>
        <v>0</v>
      </c>
      <c r="I39" s="33">
        <f t="shared" si="18"/>
        <v>0</v>
      </c>
      <c r="J39" s="33">
        <f t="shared" si="18"/>
        <v>0</v>
      </c>
      <c r="K39" s="33">
        <f t="shared" si="18"/>
        <v>0</v>
      </c>
      <c r="L39" s="33">
        <f t="shared" si="18"/>
        <v>0</v>
      </c>
      <c r="M39" s="33">
        <f t="shared" si="18"/>
        <v>0</v>
      </c>
      <c r="N39" s="50">
        <f t="shared" si="18"/>
        <v>0</v>
      </c>
      <c r="Y39" s="37"/>
    </row>
    <row r="40" spans="1:28" ht="18" customHeight="1" thickBot="1" x14ac:dyDescent="0.3">
      <c r="A40" s="201" t="s">
        <v>50</v>
      </c>
      <c r="B40" s="202"/>
      <c r="C40" s="105">
        <f>C3+C17-C38</f>
        <v>64.488419999999678</v>
      </c>
      <c r="D40" s="105">
        <f>D3+D17-D38</f>
        <v>89.029569999998785</v>
      </c>
      <c r="E40" s="105">
        <f t="shared" ref="E40:M40" si="19">E3+E17-E38</f>
        <v>521.49657999999908</v>
      </c>
      <c r="F40" s="105">
        <f t="shared" si="19"/>
        <v>521.49657999999908</v>
      </c>
      <c r="G40" s="105">
        <f t="shared" si="19"/>
        <v>521.49657999999908</v>
      </c>
      <c r="H40" s="105">
        <f t="shared" si="19"/>
        <v>521.49657999999908</v>
      </c>
      <c r="I40" s="105">
        <f t="shared" si="19"/>
        <v>521.49657999999908</v>
      </c>
      <c r="J40" s="105">
        <f t="shared" si="19"/>
        <v>521.49657999999908</v>
      </c>
      <c r="K40" s="105">
        <f t="shared" si="19"/>
        <v>521.49657999999908</v>
      </c>
      <c r="L40" s="105">
        <f t="shared" si="19"/>
        <v>521.49657999999908</v>
      </c>
      <c r="M40" s="105">
        <f t="shared" si="19"/>
        <v>521.49657999999908</v>
      </c>
      <c r="N40" s="106">
        <f t="shared" ref="N40" si="20">N3+N17-N38</f>
        <v>521.49657999999908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2023-03-27T11:17:08Z</dcterms:modified>
</cp:coreProperties>
</file>