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slikova\Documents\Moje dokumenty\Ulohy MZ SR\Hlásenia hospodárenia\2023\"/>
    </mc:Choice>
  </mc:AlternateContent>
  <xr:revisionPtr revIDLastSave="0" documentId="13_ncr:1_{EE150B12-6DC5-45AA-9512-5D15FD79EE70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Cover" sheetId="2" r:id="rId1"/>
    <sheet name="Výkaz ziskov a strát_mesačne" sheetId="3" r:id="rId2"/>
    <sheet name="Výkaz_aktív a záväzkov_mesačne" sheetId="1" r:id="rId3"/>
    <sheet name="Výhľad peňažných tokov_mesačne" sheetId="4" r:id="rId4"/>
  </sheets>
  <definedNames>
    <definedName name="_xlnm.Print_Area" localSheetId="3">'Výhľad peňažných tokov_mesačne'!$A$1:$N$40</definedName>
    <definedName name="_xlnm.Print_Area" localSheetId="1">'Výkaz ziskov a strát_mesačne'!$A$1:$H$34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7" i="3" l="1"/>
  <c r="D22" i="3"/>
  <c r="D27" i="3" s="1"/>
  <c r="C22" i="3"/>
  <c r="D9" i="3"/>
  <c r="D14" i="3" s="1"/>
  <c r="D28" i="3" s="1"/>
  <c r="D34" i="3" s="1"/>
  <c r="C9" i="3"/>
  <c r="C14" i="3" s="1"/>
  <c r="C28" i="3" s="1"/>
  <c r="C34" i="3" s="1"/>
  <c r="G17" i="4" l="1"/>
  <c r="H17" i="4"/>
  <c r="I17" i="4"/>
  <c r="J17" i="4"/>
  <c r="K17" i="4"/>
  <c r="L17" i="4"/>
  <c r="M17" i="4"/>
  <c r="N17" i="4"/>
  <c r="D13" i="4"/>
  <c r="D17" i="4" s="1"/>
  <c r="E13" i="4"/>
  <c r="E17" i="4" s="1"/>
  <c r="F13" i="4"/>
  <c r="F17" i="4" s="1"/>
  <c r="G13" i="4"/>
  <c r="H13" i="4"/>
  <c r="I13" i="4"/>
  <c r="J13" i="4"/>
  <c r="K13" i="4"/>
  <c r="L13" i="4"/>
  <c r="M13" i="4"/>
  <c r="N13" i="4"/>
  <c r="D3" i="4"/>
  <c r="D22" i="4"/>
  <c r="E22" i="4"/>
  <c r="F22" i="4"/>
  <c r="G22" i="4"/>
  <c r="H22" i="4"/>
  <c r="I22" i="4"/>
  <c r="J22" i="4"/>
  <c r="K22" i="4"/>
  <c r="L22" i="4"/>
  <c r="M22" i="4"/>
  <c r="N22" i="4"/>
  <c r="D28" i="4"/>
  <c r="E28" i="4"/>
  <c r="C40" i="4"/>
  <c r="F34" i="4"/>
  <c r="E34" i="4"/>
  <c r="D34" i="4"/>
  <c r="C34" i="4"/>
  <c r="C38" i="4" s="1"/>
  <c r="C39" i="4" s="1"/>
  <c r="D38" i="4" l="1"/>
  <c r="D39" i="4" s="1"/>
  <c r="D9" i="4"/>
  <c r="D40" i="4" l="1"/>
  <c r="D18" i="4"/>
  <c r="C28" i="4"/>
  <c r="C22" i="4"/>
  <c r="C13" i="4"/>
  <c r="C17" i="4" s="1"/>
  <c r="C18" i="4" l="1"/>
  <c r="C9" i="4"/>
  <c r="H26" i="3" l="1"/>
  <c r="E26" i="3"/>
  <c r="D14" i="1" l="1"/>
  <c r="D21" i="1" s="1"/>
  <c r="E14" i="1"/>
  <c r="E21" i="1" s="1"/>
  <c r="F14" i="1"/>
  <c r="F21" i="1" s="1"/>
  <c r="G14" i="1"/>
  <c r="H14" i="1"/>
  <c r="H21" i="1" s="1"/>
  <c r="I14" i="1"/>
  <c r="I21" i="1" s="1"/>
  <c r="J14" i="1"/>
  <c r="K14" i="1"/>
  <c r="L14" i="1"/>
  <c r="L21" i="1" s="1"/>
  <c r="M14" i="1"/>
  <c r="N14" i="1"/>
  <c r="N21" i="1" s="1"/>
  <c r="C14" i="1"/>
  <c r="N6" i="1"/>
  <c r="M6" i="1"/>
  <c r="M11" i="1" s="1"/>
  <c r="L6" i="1"/>
  <c r="K6" i="1"/>
  <c r="J6" i="1"/>
  <c r="I6" i="1"/>
  <c r="H6" i="1"/>
  <c r="G6" i="1"/>
  <c r="F6" i="1"/>
  <c r="E6" i="1"/>
  <c r="D6" i="1"/>
  <c r="C6" i="1"/>
  <c r="D4" i="1"/>
  <c r="E4" i="1"/>
  <c r="F4" i="1"/>
  <c r="F11" i="1" s="1"/>
  <c r="G4" i="1"/>
  <c r="H4" i="1"/>
  <c r="H11" i="1" s="1"/>
  <c r="I4" i="1"/>
  <c r="I11" i="1" s="1"/>
  <c r="J4" i="1"/>
  <c r="K4" i="1"/>
  <c r="L4" i="1"/>
  <c r="L11" i="1" s="1"/>
  <c r="M4" i="1"/>
  <c r="N4" i="1"/>
  <c r="N11" i="1" s="1"/>
  <c r="C4" i="1"/>
  <c r="M21" i="1"/>
  <c r="K21" i="1"/>
  <c r="J21" i="1"/>
  <c r="G21" i="1"/>
  <c r="H33" i="3"/>
  <c r="H32" i="3"/>
  <c r="H31" i="3"/>
  <c r="H30" i="3"/>
  <c r="H29" i="3"/>
  <c r="H25" i="3"/>
  <c r="H24" i="3"/>
  <c r="H23" i="3"/>
  <c r="H21" i="3"/>
  <c r="H20" i="3"/>
  <c r="H19" i="3"/>
  <c r="H18" i="3"/>
  <c r="H17" i="3"/>
  <c r="H16" i="3"/>
  <c r="H13" i="3"/>
  <c r="H12" i="3"/>
  <c r="H11" i="3"/>
  <c r="H10" i="3"/>
  <c r="H8" i="3"/>
  <c r="H7" i="3"/>
  <c r="H6" i="3"/>
  <c r="E33" i="3"/>
  <c r="E32" i="3"/>
  <c r="E31" i="3"/>
  <c r="E30" i="3"/>
  <c r="E29" i="3"/>
  <c r="E25" i="3"/>
  <c r="E24" i="3"/>
  <c r="E23" i="3"/>
  <c r="E21" i="3"/>
  <c r="E20" i="3"/>
  <c r="E19" i="3"/>
  <c r="E18" i="3"/>
  <c r="E17" i="3"/>
  <c r="E16" i="3"/>
  <c r="E13" i="3"/>
  <c r="E12" i="3"/>
  <c r="E11" i="3"/>
  <c r="E10" i="3"/>
  <c r="E7" i="3"/>
  <c r="E8" i="3"/>
  <c r="E6" i="3"/>
  <c r="E11" i="1" l="1"/>
  <c r="G11" i="1"/>
  <c r="K11" i="1"/>
  <c r="J11" i="1"/>
  <c r="D11" i="1"/>
  <c r="H22" i="3" l="1"/>
  <c r="E22" i="3"/>
  <c r="C21" i="1"/>
  <c r="C11" i="1"/>
  <c r="E9" i="4"/>
  <c r="G9" i="4"/>
  <c r="J9" i="4"/>
  <c r="M9" i="4"/>
  <c r="G34" i="4"/>
  <c r="H34" i="4"/>
  <c r="I34" i="4"/>
  <c r="J34" i="4"/>
  <c r="K34" i="4"/>
  <c r="L34" i="4"/>
  <c r="M34" i="4"/>
  <c r="N34" i="4"/>
  <c r="F28" i="4"/>
  <c r="G28" i="4"/>
  <c r="H28" i="4"/>
  <c r="I28" i="4"/>
  <c r="J28" i="4"/>
  <c r="K28" i="4"/>
  <c r="L28" i="4"/>
  <c r="M28" i="4"/>
  <c r="N28" i="4"/>
  <c r="F9" i="4"/>
  <c r="H9" i="4"/>
  <c r="I9" i="4"/>
  <c r="K9" i="4"/>
  <c r="L9" i="4"/>
  <c r="N9" i="4"/>
  <c r="B1" i="4"/>
  <c r="B1" i="1"/>
  <c r="B1" i="3"/>
  <c r="H27" i="3" l="1"/>
  <c r="H14" i="3"/>
  <c r="N38" i="4"/>
  <c r="L38" i="4"/>
  <c r="J38" i="4"/>
  <c r="H38" i="4"/>
  <c r="F38" i="4"/>
  <c r="M38" i="4"/>
  <c r="K38" i="4"/>
  <c r="I38" i="4"/>
  <c r="G38" i="4"/>
  <c r="E38" i="4"/>
  <c r="H9" i="3"/>
  <c r="E9" i="3"/>
  <c r="E27" i="3"/>
  <c r="N18" i="4" l="1"/>
  <c r="N39" i="4"/>
  <c r="H39" i="4"/>
  <c r="H18" i="4"/>
  <c r="M39" i="4"/>
  <c r="M18" i="4"/>
  <c r="E39" i="4"/>
  <c r="E18" i="4"/>
  <c r="G18" i="4"/>
  <c r="G39" i="4"/>
  <c r="J39" i="4"/>
  <c r="J18" i="4"/>
  <c r="I18" i="4"/>
  <c r="I39" i="4"/>
  <c r="L18" i="4"/>
  <c r="L39" i="4"/>
  <c r="K39" i="4"/>
  <c r="K18" i="4"/>
  <c r="F18" i="4"/>
  <c r="F39" i="4"/>
  <c r="E3" i="4"/>
  <c r="H28" i="3"/>
  <c r="H34" i="3"/>
  <c r="E14" i="3"/>
  <c r="E40" i="4" l="1"/>
  <c r="F3" i="4" s="1"/>
  <c r="E28" i="3"/>
  <c r="F40" i="4" l="1"/>
  <c r="G3" i="4" s="1"/>
  <c r="E34" i="3"/>
  <c r="G40" i="4" l="1"/>
  <c r="H3" i="4" s="1"/>
  <c r="H40" i="4" l="1"/>
  <c r="I3" i="4" s="1"/>
  <c r="I40" i="4" s="1"/>
  <c r="J3" i="4" s="1"/>
  <c r="J40" i="4" s="1"/>
  <c r="K3" i="4" s="1"/>
  <c r="K40" i="4" s="1"/>
  <c r="L3" i="4" s="1"/>
  <c r="L40" i="4" s="1"/>
  <c r="N3" i="4" s="1"/>
  <c r="N40" i="4" s="1"/>
  <c r="M3" i="4" l="1"/>
  <c r="M40" i="4" s="1"/>
</calcChain>
</file>

<file path=xl/sharedStrings.xml><?xml version="1.0" encoding="utf-8"?>
<sst xmlns="http://schemas.openxmlformats.org/spreadsheetml/2006/main" count="153" uniqueCount="134">
  <si>
    <t>V tisícoch EUR</t>
  </si>
  <si>
    <t>AKTÍVA</t>
  </si>
  <si>
    <t>Krátkodobé pohľadávky</t>
  </si>
  <si>
    <t>Zásoby</t>
  </si>
  <si>
    <t>Aktíva spolu</t>
  </si>
  <si>
    <t>Krátkodobé záväzky</t>
  </si>
  <si>
    <t>Zúčtovanie transferov ŠR</t>
  </si>
  <si>
    <t>Rezervy</t>
  </si>
  <si>
    <t>Ostatné záväzky</t>
  </si>
  <si>
    <t>Aktuálny mesiac</t>
  </si>
  <si>
    <t>Kumulatívne od Januára</t>
  </si>
  <si>
    <t>Plán</t>
  </si>
  <si>
    <t>Skutočnosť</t>
  </si>
  <si>
    <t>VšZP</t>
  </si>
  <si>
    <t>Dôvera</t>
  </si>
  <si>
    <t>Union</t>
  </si>
  <si>
    <t>Výnosy od ZP spolu</t>
  </si>
  <si>
    <t>Ostatné prevádzkové výnosy</t>
  </si>
  <si>
    <t>Prevádzkové výnosy spolu</t>
  </si>
  <si>
    <t>PREVÁDZKOVÉ NÁKLADY</t>
  </si>
  <si>
    <t>Osobné náklady</t>
  </si>
  <si>
    <t>Lieky</t>
  </si>
  <si>
    <t>Ostatný materiál</t>
  </si>
  <si>
    <t>Spotreba materiálu spolu</t>
  </si>
  <si>
    <t>Spotreba energie</t>
  </si>
  <si>
    <t>Opravy a udržiavanie</t>
  </si>
  <si>
    <t>Ostatné prevádzkové náklady</t>
  </si>
  <si>
    <t>Prevádzkové náklady spolu</t>
  </si>
  <si>
    <t>Prevádzkový výsledok (EBITDA)</t>
  </si>
  <si>
    <t>Odpisy a amortizácia</t>
  </si>
  <si>
    <t>Opravné položky</t>
  </si>
  <si>
    <t>Finančné náklady(úroky)</t>
  </si>
  <si>
    <t>Daň z príjmu</t>
  </si>
  <si>
    <t>Zisk za obdobie</t>
  </si>
  <si>
    <t>PREVÁDZKOVÉ PRÍJMY</t>
  </si>
  <si>
    <t>Príjmy od ZP spolu</t>
  </si>
  <si>
    <t>Ostatné príjmy</t>
  </si>
  <si>
    <t>PREVÁDZKOVÉ VÝDAVKY</t>
  </si>
  <si>
    <t xml:space="preserve">Ostatné osobné výdavky </t>
  </si>
  <si>
    <t>Osobné výdavky spolu</t>
  </si>
  <si>
    <t xml:space="preserve">Spotreba energie </t>
  </si>
  <si>
    <t>Opravy budov</t>
  </si>
  <si>
    <t>Servis zdravotníckej techniky</t>
  </si>
  <si>
    <t>Servis výpočtovej techniky</t>
  </si>
  <si>
    <t xml:space="preserve">Ostatné </t>
  </si>
  <si>
    <t>Opravy a udržiavanie spolu</t>
  </si>
  <si>
    <t>Ostatné prevádzkové výdavky</t>
  </si>
  <si>
    <t>Rozdiel príjmov a výdavkov</t>
  </si>
  <si>
    <t>Komentár:</t>
  </si>
  <si>
    <t>SPRÁVA O HOSPODÁRENÍ ORGANIZÁCIE</t>
  </si>
  <si>
    <t>Stav na účte ku koncu mesiaca</t>
  </si>
  <si>
    <t>VÝNOSY</t>
  </si>
  <si>
    <t>Výnosy z bežných transferov</t>
  </si>
  <si>
    <t>Výnosy z kapitálových transferov</t>
  </si>
  <si>
    <t>Ostatné výnosy (aktivácia, účtovanie rezerv)</t>
  </si>
  <si>
    <t>Odpisy z dotácií a transférov</t>
  </si>
  <si>
    <t>Z toho:</t>
  </si>
  <si>
    <t>Prevádzkové príjmy</t>
  </si>
  <si>
    <t>Mimorozpočtové príjmy</t>
  </si>
  <si>
    <t>Príjmy z kapitálových a bežných transferov</t>
  </si>
  <si>
    <t>Príjmy z bežných transferov</t>
  </si>
  <si>
    <t>Príjmy z kapitálových  transferov</t>
  </si>
  <si>
    <t>Výdavky z bežných  transferov</t>
  </si>
  <si>
    <t xml:space="preserve">Hotovostný účet </t>
  </si>
  <si>
    <t>Príjmy spolu</t>
  </si>
  <si>
    <t>PASÍVA</t>
  </si>
  <si>
    <t>Úvery a návratná finančná výpomoc</t>
  </si>
  <si>
    <t>Pasíva spolu</t>
  </si>
  <si>
    <t>Ukazovateľ</t>
  </si>
  <si>
    <t>Priemerný prepočítaný počet lekárov</t>
  </si>
  <si>
    <t>Časové rozlíšenie pasív</t>
  </si>
  <si>
    <t>Časové rozlíšenie aktív</t>
  </si>
  <si>
    <t>% plnenia</t>
  </si>
  <si>
    <t>A.</t>
  </si>
  <si>
    <t>Neobežný majetok</t>
  </si>
  <si>
    <t>B</t>
  </si>
  <si>
    <t>Obežný majetok</t>
  </si>
  <si>
    <t>Nehmotný a hmotný majetok</t>
  </si>
  <si>
    <t xml:space="preserve">Peniaze a účty v bankách </t>
  </si>
  <si>
    <t>A</t>
  </si>
  <si>
    <t>Vlastné imanie</t>
  </si>
  <si>
    <t>Záväzky</t>
  </si>
  <si>
    <t>C</t>
  </si>
  <si>
    <t>Krv</t>
  </si>
  <si>
    <t>Diagnostiká</t>
  </si>
  <si>
    <t>Zdravotnícky materiál</t>
  </si>
  <si>
    <t xml:space="preserve">Zdravotnícky materiál </t>
  </si>
  <si>
    <t>Stav na účte k 1. dňu v mesiaci</t>
  </si>
  <si>
    <t>Výdavky spolu</t>
  </si>
  <si>
    <t>Mzdy</t>
  </si>
  <si>
    <t>Odvody</t>
  </si>
  <si>
    <t>Výdavky z kapitálových transferov</t>
  </si>
  <si>
    <t>MZ SR</t>
  </si>
  <si>
    <t>Kontakt: Róbert Maguľa</t>
  </si>
  <si>
    <t>mail: robert.magula@health.gov.sk , kontroling@health.gov.sk</t>
  </si>
  <si>
    <t xml:space="preserve">Počet hospitalizačných prípadov </t>
  </si>
  <si>
    <t>Komentár a poznámky:</t>
  </si>
  <si>
    <t>za mesiac</t>
  </si>
  <si>
    <t>celkovo od 1.1.</t>
  </si>
  <si>
    <t xml:space="preserve">Suma fakturovaná dodávateľmi </t>
  </si>
  <si>
    <t xml:space="preserve">Suma platieb dodávateľom </t>
  </si>
  <si>
    <t>Skutočnosť 01_2022</t>
  </si>
  <si>
    <t>Výhľad 04_2022</t>
  </si>
  <si>
    <t>Výhľad 05_2022</t>
  </si>
  <si>
    <t>Výhľad 06_2022</t>
  </si>
  <si>
    <t>Výhľad 07_2022</t>
  </si>
  <si>
    <t>Výhľad 08_2022</t>
  </si>
  <si>
    <t>Výhľad 09_2022</t>
  </si>
  <si>
    <t>Výhľad 10_2022</t>
  </si>
  <si>
    <t>Výhľad 11_2022</t>
  </si>
  <si>
    <t>Výhľad 12_2022</t>
  </si>
  <si>
    <t>Univerzitná nemocnica Martin</t>
  </si>
  <si>
    <t xml:space="preserve">Vypracoval: Ing. Anna Cígerová, Zuzana Vaslíková </t>
  </si>
  <si>
    <t>Kontakt: 043/4203456, 043/4203600</t>
  </si>
  <si>
    <t xml:space="preserve">Mail: anna.cigerova@unm.sk, vaslikova@unm.sk </t>
  </si>
  <si>
    <t>rok 2023</t>
  </si>
  <si>
    <t>Skutočnosť                    k 31.1.2023</t>
  </si>
  <si>
    <t>Skutočnosť                    k 28.2.2023</t>
  </si>
  <si>
    <t>Skutočnosť                    k 31.3.2023</t>
  </si>
  <si>
    <t>Skutočnosť                    k 30.4.2023</t>
  </si>
  <si>
    <t>Skutočnosť                    k 31.5.2023</t>
  </si>
  <si>
    <t>Skutočnosť                    k 30.6.2023</t>
  </si>
  <si>
    <t>Skutočnosť                    k 31.7.2023</t>
  </si>
  <si>
    <t>Skutočnosť                    k 31.8.2023</t>
  </si>
  <si>
    <t>Skutočnosť                    k 30.9.2023</t>
  </si>
  <si>
    <t>Skutočnosť                    k 31.10.2023</t>
  </si>
  <si>
    <t>Skutočnosť                    k 30.11.2023</t>
  </si>
  <si>
    <t>Skutočnosť                    k 31.12.2023</t>
  </si>
  <si>
    <t>Skutočnosť 02_2022</t>
  </si>
  <si>
    <t>Marec 2023</t>
  </si>
  <si>
    <t>Marec</t>
  </si>
  <si>
    <t>Január-Marec</t>
  </si>
  <si>
    <t>Skutočnosť 03_2022</t>
  </si>
  <si>
    <t>V položke "Počet hospitalizačných prípadov" je uvedený aj počet JZS (za marec 1 008 prípadov a za 1-3  2 643 prípadoov), ktorú UNM vykazuje do zdravotných poisťovní na základe zmlúv.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</si>
</sst>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[Red]\(#,##0\);\-"/>
    <numFmt numFmtId="165" formatCode="#,##0;[Red]\ \(#,##0\);\-"/>
  </numFmts>
  <fonts count="26" x14ac:knownFonts="1"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b/>
      <sz val="8"/>
      <color indexed="9"/>
      <name val="Arial"/>
      <family val="2"/>
      <charset val="238"/>
    </font>
    <font>
      <sz val="10"/>
      <name val="Times New Roman CE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  <font>
      <sz val="8"/>
      <name val="Arial"/>
      <family val="2"/>
      <charset val="238"/>
    </font>
    <font>
      <sz val="12"/>
      <color indexed="8"/>
      <name val="Arial"/>
      <family val="2"/>
      <charset val="238"/>
    </font>
    <font>
      <sz val="10"/>
      <color indexed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9"/>
      <color indexed="9"/>
      <name val="Arial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</fonts>
  <fills count="18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EAF1DD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8">
    <xf numFmtId="0" fontId="0" fillId="0" borderId="0"/>
    <xf numFmtId="40" fontId="9" fillId="0" borderId="0" applyFont="0" applyFill="0" applyBorder="0" applyAlignment="0" applyProtection="0"/>
    <xf numFmtId="0" fontId="21" fillId="0" borderId="0"/>
    <xf numFmtId="0" fontId="21" fillId="0" borderId="0"/>
    <xf numFmtId="0" fontId="10" fillId="0" borderId="0"/>
    <xf numFmtId="0" fontId="5" fillId="0" borderId="0"/>
    <xf numFmtId="0" fontId="21" fillId="0" borderId="0"/>
    <xf numFmtId="0" fontId="21" fillId="0" borderId="0"/>
    <xf numFmtId="0" fontId="5" fillId="0" borderId="0"/>
    <xf numFmtId="0" fontId="21" fillId="0" borderId="0"/>
    <xf numFmtId="0" fontId="5" fillId="0" borderId="0"/>
    <xf numFmtId="9" fontId="1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" fillId="0" borderId="0"/>
    <xf numFmtId="0" fontId="2" fillId="0" borderId="0"/>
    <xf numFmtId="0" fontId="1" fillId="0" borderId="0"/>
  </cellStyleXfs>
  <cellXfs count="213">
    <xf numFmtId="0" fontId="0" fillId="0" borderId="0" xfId="0"/>
    <xf numFmtId="49" fontId="0" fillId="0" borderId="0" xfId="0" applyNumberFormat="1" applyAlignment="1">
      <alignment horizontal="right"/>
    </xf>
    <xf numFmtId="0" fontId="6" fillId="0" borderId="0" xfId="0" applyFont="1"/>
    <xf numFmtId="0" fontId="7" fillId="0" borderId="0" xfId="0" applyFont="1"/>
    <xf numFmtId="0" fontId="6" fillId="0" borderId="1" xfId="0" applyFont="1" applyBorder="1"/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center"/>
    </xf>
    <xf numFmtId="0" fontId="0" fillId="5" borderId="0" xfId="0" applyFill="1" applyAlignment="1">
      <alignment horizontal="center"/>
    </xf>
    <xf numFmtId="0" fontId="0" fillId="5" borderId="0" xfId="0" applyFill="1"/>
    <xf numFmtId="164" fontId="0" fillId="5" borderId="0" xfId="0" applyNumberFormat="1" applyFill="1" applyAlignment="1">
      <alignment horizontal="right"/>
    </xf>
    <xf numFmtId="0" fontId="12" fillId="0" borderId="0" xfId="0" applyFont="1"/>
    <xf numFmtId="0" fontId="12" fillId="0" borderId="0" xfId="0" applyFont="1" applyAlignment="1">
      <alignment horizontal="right"/>
    </xf>
    <xf numFmtId="0" fontId="10" fillId="0" borderId="0" xfId="2" applyFont="1"/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0" fillId="0" borderId="0" xfId="0" applyAlignment="1">
      <alignment horizontal="left"/>
    </xf>
    <xf numFmtId="49" fontId="6" fillId="0" borderId="0" xfId="0" applyNumberFormat="1" applyFont="1" applyAlignment="1">
      <alignment horizontal="right"/>
    </xf>
    <xf numFmtId="3" fontId="15" fillId="0" borderId="1" xfId="13" applyNumberFormat="1" applyFont="1" applyBorder="1" applyAlignment="1">
      <alignment horizontal="right"/>
    </xf>
    <xf numFmtId="3" fontId="15" fillId="0" borderId="1" xfId="0" applyNumberFormat="1" applyFont="1" applyBorder="1"/>
    <xf numFmtId="3" fontId="18" fillId="0" borderId="1" xfId="13" applyNumberFormat="1" applyFont="1" applyBorder="1" applyAlignment="1">
      <alignment horizontal="right"/>
    </xf>
    <xf numFmtId="3" fontId="18" fillId="0" borderId="1" xfId="0" applyNumberFormat="1" applyFont="1" applyBorder="1"/>
    <xf numFmtId="0" fontId="13" fillId="0" borderId="0" xfId="0" applyFont="1" applyAlignment="1">
      <alignment horizontal="center" vertical="center"/>
    </xf>
    <xf numFmtId="164" fontId="5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0" fontId="19" fillId="0" borderId="0" xfId="0" applyFont="1"/>
    <xf numFmtId="0" fontId="14" fillId="0" borderId="0" xfId="0" applyFont="1"/>
    <xf numFmtId="49" fontId="16" fillId="0" borderId="0" xfId="0" applyNumberFormat="1" applyFont="1" applyAlignment="1">
      <alignment horizontal="right"/>
    </xf>
    <xf numFmtId="3" fontId="15" fillId="0" borderId="0" xfId="0" applyNumberFormat="1" applyFont="1"/>
    <xf numFmtId="0" fontId="15" fillId="0" borderId="9" xfId="0" applyFont="1" applyBorder="1" applyAlignment="1">
      <alignment horizontal="center"/>
    </xf>
    <xf numFmtId="16" fontId="15" fillId="0" borderId="9" xfId="0" applyNumberFormat="1" applyFont="1" applyBorder="1"/>
    <xf numFmtId="16" fontId="18" fillId="0" borderId="9" xfId="0" applyNumberFormat="1" applyFont="1" applyBorder="1"/>
    <xf numFmtId="16" fontId="15" fillId="0" borderId="9" xfId="0" applyNumberFormat="1" applyFont="1" applyBorder="1" applyAlignment="1">
      <alignment horizontal="center"/>
    </xf>
    <xf numFmtId="3" fontId="15" fillId="4" borderId="5" xfId="0" applyNumberFormat="1" applyFont="1" applyFill="1" applyBorder="1" applyAlignment="1">
      <alignment horizontal="right"/>
    </xf>
    <xf numFmtId="3" fontId="15" fillId="5" borderId="1" xfId="0" applyNumberFormat="1" applyFont="1" applyFill="1" applyBorder="1"/>
    <xf numFmtId="0" fontId="15" fillId="0" borderId="0" xfId="0" applyFont="1"/>
    <xf numFmtId="3" fontId="0" fillId="0" borderId="0" xfId="0" applyNumberFormat="1"/>
    <xf numFmtId="3" fontId="10" fillId="0" borderId="0" xfId="0" applyNumberFormat="1" applyFont="1"/>
    <xf numFmtId="3" fontId="15" fillId="0" borderId="10" xfId="0" applyNumberFormat="1" applyFont="1" applyBorder="1"/>
    <xf numFmtId="3" fontId="18" fillId="0" borderId="10" xfId="0" applyNumberFormat="1" applyFont="1" applyBorder="1"/>
    <xf numFmtId="4" fontId="0" fillId="0" borderId="0" xfId="0" applyNumberFormat="1"/>
    <xf numFmtId="3" fontId="18" fillId="3" borderId="1" xfId="0" applyNumberFormat="1" applyFont="1" applyFill="1" applyBorder="1"/>
    <xf numFmtId="0" fontId="0" fillId="0" borderId="0" xfId="0" applyAlignment="1">
      <alignment horizontal="right"/>
    </xf>
    <xf numFmtId="0" fontId="6" fillId="0" borderId="1" xfId="0" applyFont="1" applyBorder="1" applyAlignment="1">
      <alignment horizontal="left"/>
    </xf>
    <xf numFmtId="0" fontId="6" fillId="0" borderId="14" xfId="0" applyFont="1" applyBorder="1"/>
    <xf numFmtId="0" fontId="0" fillId="0" borderId="14" xfId="0" applyBorder="1"/>
    <xf numFmtId="49" fontId="6" fillId="0" borderId="15" xfId="0" applyNumberFormat="1" applyFont="1" applyBorder="1" applyAlignment="1">
      <alignment horizontal="right"/>
    </xf>
    <xf numFmtId="49" fontId="6" fillId="0" borderId="2" xfId="0" applyNumberFormat="1" applyFont="1" applyBorder="1" applyAlignment="1">
      <alignment horizontal="right"/>
    </xf>
    <xf numFmtId="49" fontId="6" fillId="0" borderId="14" xfId="0" applyNumberFormat="1" applyFont="1" applyBorder="1" applyAlignment="1">
      <alignment horizontal="right"/>
    </xf>
    <xf numFmtId="49" fontId="23" fillId="2" borderId="1" xfId="0" applyNumberFormat="1" applyFont="1" applyFill="1" applyBorder="1" applyAlignment="1">
      <alignment horizontal="center" vertical="center" wrapText="1"/>
    </xf>
    <xf numFmtId="3" fontId="15" fillId="4" borderId="25" xfId="0" applyNumberFormat="1" applyFont="1" applyFill="1" applyBorder="1" applyAlignment="1">
      <alignment horizontal="right"/>
    </xf>
    <xf numFmtId="3" fontId="15" fillId="0" borderId="1" xfId="0" applyNumberFormat="1" applyFont="1" applyBorder="1" applyAlignment="1">
      <alignment horizontal="right"/>
    </xf>
    <xf numFmtId="3" fontId="18" fillId="0" borderId="1" xfId="13" applyNumberFormat="1" applyFont="1" applyFill="1" applyBorder="1" applyAlignment="1">
      <alignment horizontal="right"/>
    </xf>
    <xf numFmtId="3" fontId="15" fillId="0" borderId="1" xfId="13" applyNumberFormat="1" applyFont="1" applyFill="1" applyBorder="1" applyAlignment="1">
      <alignment horizontal="right"/>
    </xf>
    <xf numFmtId="0" fontId="15" fillId="0" borderId="2" xfId="0" applyFont="1" applyBorder="1"/>
    <xf numFmtId="0" fontId="16" fillId="0" borderId="9" xfId="0" applyFont="1" applyBorder="1"/>
    <xf numFmtId="0" fontId="15" fillId="0" borderId="2" xfId="0" applyFont="1" applyBorder="1" applyAlignment="1">
      <alignment horizontal="left"/>
    </xf>
    <xf numFmtId="0" fontId="18" fillId="3" borderId="2" xfId="0" applyFont="1" applyFill="1" applyBorder="1" applyAlignment="1">
      <alignment horizontal="left"/>
    </xf>
    <xf numFmtId="0" fontId="16" fillId="4" borderId="16" xfId="0" applyFont="1" applyFill="1" applyBorder="1" applyAlignment="1">
      <alignment horizontal="left"/>
    </xf>
    <xf numFmtId="0" fontId="15" fillId="4" borderId="12" xfId="0" applyFont="1" applyFill="1" applyBorder="1" applyAlignment="1">
      <alignment horizontal="center"/>
    </xf>
    <xf numFmtId="0" fontId="17" fillId="0" borderId="0" xfId="0" applyFont="1"/>
    <xf numFmtId="0" fontId="16" fillId="0" borderId="12" xfId="0" applyFont="1" applyBorder="1"/>
    <xf numFmtId="0" fontId="15" fillId="0" borderId="27" xfId="0" applyFont="1" applyBorder="1"/>
    <xf numFmtId="3" fontId="15" fillId="0" borderId="13" xfId="0" applyNumberFormat="1" applyFont="1" applyBorder="1" applyAlignment="1">
      <alignment horizontal="right"/>
    </xf>
    <xf numFmtId="3" fontId="15" fillId="0" borderId="13" xfId="0" applyNumberFormat="1" applyFont="1" applyBorder="1"/>
    <xf numFmtId="3" fontId="18" fillId="0" borderId="13" xfId="0" applyNumberFormat="1" applyFont="1" applyBorder="1"/>
    <xf numFmtId="3" fontId="15" fillId="0" borderId="24" xfId="0" applyNumberFormat="1" applyFont="1" applyBorder="1"/>
    <xf numFmtId="0" fontId="6" fillId="11" borderId="1" xfId="0" applyFont="1" applyFill="1" applyBorder="1"/>
    <xf numFmtId="0" fontId="8" fillId="15" borderId="3" xfId="0" applyFont="1" applyFill="1" applyBorder="1" applyAlignment="1">
      <alignment horizontal="center" vertical="center" wrapText="1"/>
    </xf>
    <xf numFmtId="0" fontId="8" fillId="15" borderId="26" xfId="0" applyFont="1" applyFill="1" applyBorder="1" applyAlignment="1">
      <alignment horizontal="center" vertical="center" wrapText="1"/>
    </xf>
    <xf numFmtId="0" fontId="16" fillId="14" borderId="7" xfId="0" applyFont="1" applyFill="1" applyBorder="1"/>
    <xf numFmtId="0" fontId="15" fillId="14" borderId="8" xfId="0" applyFont="1" applyFill="1" applyBorder="1"/>
    <xf numFmtId="0" fontId="16" fillId="16" borderId="7" xfId="0" applyFont="1" applyFill="1" applyBorder="1"/>
    <xf numFmtId="0" fontId="15" fillId="16" borderId="8" xfId="0" applyFont="1" applyFill="1" applyBorder="1"/>
    <xf numFmtId="0" fontId="15" fillId="8" borderId="9" xfId="0" applyFont="1" applyFill="1" applyBorder="1" applyAlignment="1">
      <alignment horizontal="center"/>
    </xf>
    <xf numFmtId="0" fontId="15" fillId="8" borderId="2" xfId="0" applyFont="1" applyFill="1" applyBorder="1"/>
    <xf numFmtId="3" fontId="18" fillId="8" borderId="1" xfId="13" applyNumberFormat="1" applyFont="1" applyFill="1" applyBorder="1" applyAlignment="1">
      <alignment horizontal="right"/>
    </xf>
    <xf numFmtId="3" fontId="18" fillId="8" borderId="10" xfId="13" applyNumberFormat="1" applyFont="1" applyFill="1" applyBorder="1" applyAlignment="1">
      <alignment horizontal="right"/>
    </xf>
    <xf numFmtId="0" fontId="15" fillId="7" borderId="9" xfId="0" applyFont="1" applyFill="1" applyBorder="1" applyAlignment="1">
      <alignment horizontal="center"/>
    </xf>
    <xf numFmtId="0" fontId="15" fillId="7" borderId="2" xfId="0" applyFont="1" applyFill="1" applyBorder="1" applyAlignment="1">
      <alignment horizontal="left"/>
    </xf>
    <xf numFmtId="3" fontId="18" fillId="7" borderId="1" xfId="13" applyNumberFormat="1" applyFont="1" applyFill="1" applyBorder="1" applyAlignment="1">
      <alignment horizontal="right"/>
    </xf>
    <xf numFmtId="3" fontId="18" fillId="7" borderId="10" xfId="13" applyNumberFormat="1" applyFont="1" applyFill="1" applyBorder="1" applyAlignment="1">
      <alignment horizontal="right"/>
    </xf>
    <xf numFmtId="3" fontId="15" fillId="7" borderId="1" xfId="13" applyNumberFormat="1" applyFont="1" applyFill="1" applyBorder="1" applyAlignment="1">
      <alignment horizontal="right"/>
    </xf>
    <xf numFmtId="3" fontId="15" fillId="7" borderId="10" xfId="13" applyNumberFormat="1" applyFont="1" applyFill="1" applyBorder="1" applyAlignment="1">
      <alignment horizontal="right"/>
    </xf>
    <xf numFmtId="3" fontId="18" fillId="14" borderId="8" xfId="13" applyNumberFormat="1" applyFont="1" applyFill="1" applyBorder="1" applyAlignment="1">
      <alignment horizontal="right"/>
    </xf>
    <xf numFmtId="0" fontId="15" fillId="16" borderId="12" xfId="0" applyFont="1" applyFill="1" applyBorder="1" applyAlignment="1">
      <alignment horizontal="center"/>
    </xf>
    <xf numFmtId="0" fontId="15" fillId="16" borderId="27" xfId="0" applyFont="1" applyFill="1" applyBorder="1"/>
    <xf numFmtId="3" fontId="18" fillId="16" borderId="13" xfId="0" applyNumberFormat="1" applyFont="1" applyFill="1" applyBorder="1"/>
    <xf numFmtId="3" fontId="18" fillId="16" borderId="24" xfId="0" applyNumberFormat="1" applyFont="1" applyFill="1" applyBorder="1"/>
    <xf numFmtId="0" fontId="15" fillId="14" borderId="9" xfId="0" applyFont="1" applyFill="1" applyBorder="1" applyAlignment="1">
      <alignment horizontal="center"/>
    </xf>
    <xf numFmtId="0" fontId="15" fillId="14" borderId="2" xfId="0" applyFont="1" applyFill="1" applyBorder="1"/>
    <xf numFmtId="3" fontId="15" fillId="14" borderId="1" xfId="13" applyNumberFormat="1" applyFont="1" applyFill="1" applyBorder="1" applyAlignment="1">
      <alignment horizontal="right"/>
    </xf>
    <xf numFmtId="3" fontId="15" fillId="14" borderId="10" xfId="13" applyNumberFormat="1" applyFont="1" applyFill="1" applyBorder="1" applyAlignment="1">
      <alignment horizontal="right"/>
    </xf>
    <xf numFmtId="3" fontId="0" fillId="12" borderId="8" xfId="0" applyNumberFormat="1" applyFill="1" applyBorder="1"/>
    <xf numFmtId="3" fontId="10" fillId="12" borderId="8" xfId="0" applyNumberFormat="1" applyFont="1" applyFill="1" applyBorder="1"/>
    <xf numFmtId="3" fontId="20" fillId="12" borderId="8" xfId="0" applyNumberFormat="1" applyFont="1" applyFill="1" applyBorder="1"/>
    <xf numFmtId="3" fontId="5" fillId="12" borderId="8" xfId="0" applyNumberFormat="1" applyFont="1" applyFill="1" applyBorder="1"/>
    <xf numFmtId="3" fontId="0" fillId="12" borderId="11" xfId="0" applyNumberFormat="1" applyFill="1" applyBorder="1"/>
    <xf numFmtId="0" fontId="14" fillId="13" borderId="28" xfId="0" applyFont="1" applyFill="1" applyBorder="1"/>
    <xf numFmtId="0" fontId="12" fillId="13" borderId="29" xfId="0" applyFont="1" applyFill="1" applyBorder="1"/>
    <xf numFmtId="3" fontId="16" fillId="13" borderId="30" xfId="0" applyNumberFormat="1" applyFont="1" applyFill="1" applyBorder="1" applyAlignment="1">
      <alignment horizontal="right"/>
    </xf>
    <xf numFmtId="3" fontId="16" fillId="13" borderId="30" xfId="0" applyNumberFormat="1" applyFont="1" applyFill="1" applyBorder="1"/>
    <xf numFmtId="3" fontId="16" fillId="13" borderId="31" xfId="0" applyNumberFormat="1" applyFont="1" applyFill="1" applyBorder="1"/>
    <xf numFmtId="3" fontId="16" fillId="13" borderId="3" xfId="0" applyNumberFormat="1" applyFont="1" applyFill="1" applyBorder="1" applyAlignment="1">
      <alignment horizontal="right"/>
    </xf>
    <xf numFmtId="3" fontId="16" fillId="13" borderId="26" xfId="0" applyNumberFormat="1" applyFont="1" applyFill="1" applyBorder="1" applyAlignment="1">
      <alignment horizontal="right"/>
    </xf>
    <xf numFmtId="3" fontId="16" fillId="16" borderId="8" xfId="0" applyNumberFormat="1" applyFont="1" applyFill="1" applyBorder="1" applyAlignment="1">
      <alignment horizontal="right"/>
    </xf>
    <xf numFmtId="0" fontId="4" fillId="0" borderId="1" xfId="0" applyFont="1" applyBorder="1" applyAlignment="1">
      <alignment vertical="center"/>
    </xf>
    <xf numFmtId="0" fontId="14" fillId="0" borderId="0" xfId="0" applyFont="1" applyAlignment="1">
      <alignment horizontal="center" vertical="center"/>
    </xf>
    <xf numFmtId="49" fontId="13" fillId="0" borderId="0" xfId="0" applyNumberFormat="1" applyFont="1" applyAlignment="1">
      <alignment horizontal="center"/>
    </xf>
    <xf numFmtId="3" fontId="0" fillId="0" borderId="8" xfId="0" applyNumberFormat="1" applyBorder="1" applyAlignment="1">
      <alignment horizontal="right" vertical="center"/>
    </xf>
    <xf numFmtId="3" fontId="0" fillId="0" borderId="1" xfId="0" applyNumberFormat="1" applyBorder="1" applyAlignment="1">
      <alignment horizontal="right" vertical="center"/>
    </xf>
    <xf numFmtId="9" fontId="0" fillId="0" borderId="8" xfId="0" applyNumberFormat="1" applyBorder="1" applyAlignment="1">
      <alignment horizontal="right" vertical="center"/>
    </xf>
    <xf numFmtId="9" fontId="0" fillId="0" borderId="1" xfId="0" applyNumberFormat="1" applyBorder="1" applyAlignment="1">
      <alignment horizontal="right" vertical="center"/>
    </xf>
    <xf numFmtId="3" fontId="0" fillId="8" borderId="1" xfId="0" applyNumberFormat="1" applyFill="1" applyBorder="1" applyAlignment="1">
      <alignment horizontal="right" vertical="center"/>
    </xf>
    <xf numFmtId="9" fontId="0" fillId="8" borderId="1" xfId="0" applyNumberFormat="1" applyFill="1" applyBorder="1" applyAlignment="1">
      <alignment horizontal="right" vertical="center"/>
    </xf>
    <xf numFmtId="9" fontId="0" fillId="10" borderId="5" xfId="0" applyNumberFormat="1" applyFill="1" applyBorder="1" applyAlignment="1">
      <alignment horizontal="right" vertical="center"/>
    </xf>
    <xf numFmtId="3" fontId="0" fillId="0" borderId="15" xfId="0" applyNumberFormat="1" applyBorder="1" applyAlignment="1">
      <alignment horizontal="right" vertical="center"/>
    </xf>
    <xf numFmtId="9" fontId="0" fillId="0" borderId="15" xfId="0" applyNumberFormat="1" applyBorder="1" applyAlignment="1">
      <alignment horizontal="right" vertical="center"/>
    </xf>
    <xf numFmtId="9" fontId="0" fillId="0" borderId="2" xfId="0" applyNumberFormat="1" applyBorder="1" applyAlignment="1">
      <alignment horizontal="right" vertical="center"/>
    </xf>
    <xf numFmtId="3" fontId="0" fillId="7" borderId="1" xfId="0" applyNumberFormat="1" applyFill="1" applyBorder="1" applyAlignment="1">
      <alignment horizontal="right" vertical="center"/>
    </xf>
    <xf numFmtId="9" fontId="0" fillId="7" borderId="1" xfId="0" applyNumberFormat="1" applyFill="1" applyBorder="1" applyAlignment="1">
      <alignment horizontal="right" vertical="center"/>
    </xf>
    <xf numFmtId="3" fontId="0" fillId="6" borderId="1" xfId="0" applyNumberFormat="1" applyFill="1" applyBorder="1" applyAlignment="1">
      <alignment horizontal="right" vertical="center"/>
    </xf>
    <xf numFmtId="9" fontId="0" fillId="6" borderId="1" xfId="0" applyNumberFormat="1" applyFill="1" applyBorder="1" applyAlignment="1">
      <alignment horizontal="right" vertical="center"/>
    </xf>
    <xf numFmtId="3" fontId="6" fillId="12" borderId="1" xfId="0" applyNumberFormat="1" applyFont="1" applyFill="1" applyBorder="1" applyAlignment="1">
      <alignment horizontal="right" vertical="center"/>
    </xf>
    <xf numFmtId="9" fontId="6" fillId="12" borderId="1" xfId="0" applyNumberFormat="1" applyFont="1" applyFill="1" applyBorder="1" applyAlignment="1">
      <alignment horizontal="right" vertical="center"/>
    </xf>
    <xf numFmtId="9" fontId="6" fillId="13" borderId="5" xfId="0" applyNumberFormat="1" applyFont="1" applyFill="1" applyBorder="1" applyAlignment="1">
      <alignment horizontal="right" vertical="center"/>
    </xf>
    <xf numFmtId="165" fontId="0" fillId="0" borderId="15" xfId="0" applyNumberFormat="1" applyBorder="1" applyAlignment="1">
      <alignment horizontal="right" vertical="center"/>
    </xf>
    <xf numFmtId="165" fontId="0" fillId="0" borderId="8" xfId="0" applyNumberFormat="1" applyBorder="1" applyAlignment="1">
      <alignment horizontal="right" vertical="center"/>
    </xf>
    <xf numFmtId="165" fontId="0" fillId="0" borderId="1" xfId="0" applyNumberFormat="1" applyBorder="1" applyAlignment="1">
      <alignment horizontal="right" vertical="center"/>
    </xf>
    <xf numFmtId="165" fontId="0" fillId="0" borderId="0" xfId="0" applyNumberFormat="1" applyAlignment="1">
      <alignment horizontal="right" vertical="center"/>
    </xf>
    <xf numFmtId="49" fontId="6" fillId="0" borderId="0" xfId="0" applyNumberFormat="1" applyFont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1" xfId="0" applyBorder="1" applyAlignment="1">
      <alignment vertical="center"/>
    </xf>
    <xf numFmtId="0" fontId="15" fillId="8" borderId="1" xfId="0" applyFont="1" applyFill="1" applyBorder="1" applyAlignment="1">
      <alignment horizontal="center" vertical="center"/>
    </xf>
    <xf numFmtId="0" fontId="0" fillId="8" borderId="1" xfId="0" applyFill="1" applyBorder="1" applyAlignment="1">
      <alignment vertical="center"/>
    </xf>
    <xf numFmtId="0" fontId="1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18" fillId="5" borderId="1" xfId="0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vertical="center"/>
    </xf>
    <xf numFmtId="0" fontId="15" fillId="10" borderId="1" xfId="0" applyFont="1" applyFill="1" applyBorder="1" applyAlignment="1">
      <alignment horizontal="center" vertical="center"/>
    </xf>
    <xf numFmtId="0" fontId="0" fillId="10" borderId="5" xfId="0" applyFill="1" applyBorder="1" applyAlignment="1">
      <alignment vertical="center"/>
    </xf>
    <xf numFmtId="0" fontId="6" fillId="0" borderId="14" xfId="0" applyFont="1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8" xfId="0" applyBorder="1" applyAlignment="1">
      <alignment horizontal="left" vertical="center"/>
    </xf>
    <xf numFmtId="16" fontId="15" fillId="0" borderId="1" xfId="5" applyNumberFormat="1" applyFont="1" applyBorder="1" applyAlignment="1">
      <alignment horizontal="center" vertical="center"/>
    </xf>
    <xf numFmtId="0" fontId="0" fillId="0" borderId="1" xfId="5" applyFont="1" applyBorder="1" applyAlignment="1">
      <alignment horizontal="left" vertical="center"/>
    </xf>
    <xf numFmtId="16" fontId="15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5" fillId="7" borderId="1" xfId="0" applyFont="1" applyFill="1" applyBorder="1" applyAlignment="1">
      <alignment horizontal="center" vertical="center"/>
    </xf>
    <xf numFmtId="0" fontId="0" fillId="7" borderId="1" xfId="0" applyFill="1" applyBorder="1" applyAlignment="1">
      <alignment horizontal="left" vertical="center"/>
    </xf>
    <xf numFmtId="0" fontId="15" fillId="6" borderId="1" xfId="0" applyFont="1" applyFill="1" applyBorder="1" applyAlignment="1">
      <alignment horizontal="center" vertical="center"/>
    </xf>
    <xf numFmtId="0" fontId="0" fillId="6" borderId="1" xfId="0" applyFill="1" applyBorder="1" applyAlignment="1">
      <alignment vertical="center"/>
    </xf>
    <xf numFmtId="0" fontId="16" fillId="12" borderId="1" xfId="0" applyFont="1" applyFill="1" applyBorder="1" applyAlignment="1">
      <alignment horizontal="center" vertical="center"/>
    </xf>
    <xf numFmtId="0" fontId="6" fillId="12" borderId="1" xfId="0" applyFont="1" applyFill="1" applyBorder="1" applyAlignment="1">
      <alignment horizontal="left" vertical="center"/>
    </xf>
    <xf numFmtId="0" fontId="16" fillId="13" borderId="1" xfId="0" applyFont="1" applyFill="1" applyBorder="1" applyAlignment="1">
      <alignment horizontal="center" vertical="center"/>
    </xf>
    <xf numFmtId="0" fontId="6" fillId="13" borderId="1" xfId="0" applyFont="1" applyFill="1" applyBorder="1" applyAlignment="1">
      <alignment vertical="center"/>
    </xf>
    <xf numFmtId="0" fontId="16" fillId="0" borderId="0" xfId="0" applyFont="1" applyAlignment="1">
      <alignment horizontal="center" vertical="center"/>
    </xf>
    <xf numFmtId="0" fontId="6" fillId="3" borderId="0" xfId="5" applyFont="1" applyFill="1" applyAlignment="1">
      <alignment vertical="center"/>
    </xf>
    <xf numFmtId="0" fontId="5" fillId="0" borderId="1" xfId="5" applyBorder="1" applyAlignment="1">
      <alignment horizontal="left"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3" fontId="6" fillId="0" borderId="1" xfId="0" applyNumberFormat="1" applyFont="1" applyBorder="1" applyAlignment="1">
      <alignment horizontal="right" vertical="center"/>
    </xf>
    <xf numFmtId="3" fontId="6" fillId="11" borderId="2" xfId="0" applyNumberFormat="1" applyFont="1" applyFill="1" applyBorder="1" applyAlignment="1">
      <alignment horizontal="right" vertical="center"/>
    </xf>
    <xf numFmtId="3" fontId="10" fillId="0" borderId="0" xfId="0" applyNumberFormat="1" applyFont="1" applyAlignment="1">
      <alignment vertical="center"/>
    </xf>
    <xf numFmtId="0" fontId="0" fillId="0" borderId="1" xfId="0" applyBorder="1"/>
    <xf numFmtId="49" fontId="0" fillId="0" borderId="1" xfId="0" applyNumberFormat="1" applyBorder="1" applyAlignment="1">
      <alignment horizontal="right"/>
    </xf>
    <xf numFmtId="0" fontId="0" fillId="0" borderId="6" xfId="0" applyBorder="1"/>
    <xf numFmtId="0" fontId="0" fillId="0" borderId="1" xfId="0" applyBorder="1" applyAlignment="1">
      <alignment horizontal="right"/>
    </xf>
    <xf numFmtId="0" fontId="0" fillId="11" borderId="1" xfId="0" applyFill="1" applyBorder="1" applyAlignment="1">
      <alignment horizontal="center"/>
    </xf>
    <xf numFmtId="3" fontId="6" fillId="11" borderId="1" xfId="13" applyNumberFormat="1" applyFont="1" applyFill="1" applyBorder="1" applyAlignment="1">
      <alignment vertical="center"/>
    </xf>
    <xf numFmtId="0" fontId="0" fillId="0" borderId="23" xfId="0" applyBorder="1"/>
    <xf numFmtId="3" fontId="0" fillId="0" borderId="2" xfId="0" applyNumberFormat="1" applyBorder="1" applyAlignment="1">
      <alignment horizontal="right" vertical="center"/>
    </xf>
    <xf numFmtId="3" fontId="16" fillId="16" borderId="11" xfId="0" applyNumberFormat="1" applyFont="1" applyFill="1" applyBorder="1" applyAlignment="1">
      <alignment horizontal="right"/>
    </xf>
    <xf numFmtId="3" fontId="18" fillId="14" borderId="11" xfId="13" applyNumberFormat="1" applyFont="1" applyFill="1" applyBorder="1" applyAlignment="1">
      <alignment horizontal="right"/>
    </xf>
    <xf numFmtId="3" fontId="24" fillId="0" borderId="1" xfId="0" applyNumberFormat="1" applyFont="1" applyBorder="1" applyAlignment="1">
      <alignment vertical="center"/>
    </xf>
    <xf numFmtId="3" fontId="0" fillId="10" borderId="1" xfId="0" applyNumberFormat="1" applyFill="1" applyBorder="1" applyAlignment="1">
      <alignment horizontal="right" vertical="center"/>
    </xf>
    <xf numFmtId="0" fontId="24" fillId="0" borderId="0" xfId="0" applyFont="1" applyAlignment="1">
      <alignment vertical="center"/>
    </xf>
    <xf numFmtId="3" fontId="6" fillId="13" borderId="1" xfId="0" applyNumberFormat="1" applyFont="1" applyFill="1" applyBorder="1" applyAlignment="1">
      <alignment horizontal="right" vertical="center"/>
    </xf>
    <xf numFmtId="0" fontId="0" fillId="0" borderId="0" xfId="0" applyAlignment="1">
      <alignment horizontal="left" vertical="center"/>
    </xf>
    <xf numFmtId="49" fontId="22" fillId="9" borderId="14" xfId="0" applyNumberFormat="1" applyFont="1" applyFill="1" applyBorder="1" applyAlignment="1">
      <alignment horizontal="center" vertical="center"/>
    </xf>
    <xf numFmtId="0" fontId="10" fillId="9" borderId="15" xfId="0" applyFont="1" applyFill="1" applyBorder="1" applyAlignment="1">
      <alignment horizontal="center" vertical="center"/>
    </xf>
    <xf numFmtId="0" fontId="10" fillId="9" borderId="2" xfId="0" applyFont="1" applyFill="1" applyBorder="1" applyAlignment="1">
      <alignment horizontal="center" vertical="center"/>
    </xf>
    <xf numFmtId="49" fontId="22" fillId="9" borderId="14" xfId="0" applyNumberFormat="1" applyFont="1" applyFill="1" applyBorder="1" applyAlignment="1">
      <alignment horizontal="center" vertical="center" wrapText="1"/>
    </xf>
    <xf numFmtId="0" fontId="10" fillId="9" borderId="15" xfId="0" applyFont="1" applyFill="1" applyBorder="1" applyAlignment="1">
      <alignment horizontal="center" vertical="center" wrapText="1"/>
    </xf>
    <xf numFmtId="0" fontId="10" fillId="9" borderId="2" xfId="0" applyFont="1" applyFill="1" applyBorder="1" applyAlignment="1">
      <alignment horizontal="center" vertical="center" wrapText="1"/>
    </xf>
    <xf numFmtId="0" fontId="22" fillId="9" borderId="4" xfId="0" applyFont="1" applyFill="1" applyBorder="1" applyAlignment="1">
      <alignment horizontal="left" vertical="center"/>
    </xf>
    <xf numFmtId="0" fontId="22" fillId="9" borderId="16" xfId="0" applyFont="1" applyFill="1" applyBorder="1" applyAlignment="1">
      <alignment horizontal="left" vertical="center"/>
    </xf>
    <xf numFmtId="0" fontId="22" fillId="9" borderId="17" xfId="0" applyFont="1" applyFill="1" applyBorder="1" applyAlignment="1">
      <alignment horizontal="left" vertical="center"/>
    </xf>
    <xf numFmtId="0" fontId="22" fillId="9" borderId="18" xfId="0" applyFont="1" applyFill="1" applyBorder="1" applyAlignment="1">
      <alignment horizontal="left" vertical="center"/>
    </xf>
    <xf numFmtId="0" fontId="22" fillId="9" borderId="19" xfId="0" applyFont="1" applyFill="1" applyBorder="1" applyAlignment="1">
      <alignment horizontal="left" vertical="center"/>
    </xf>
    <xf numFmtId="0" fontId="23" fillId="2" borderId="14" xfId="0" applyFont="1" applyFill="1" applyBorder="1" applyAlignment="1">
      <alignment horizontal="left" vertical="center"/>
    </xf>
    <xf numFmtId="0" fontId="23" fillId="2" borderId="2" xfId="0" applyFont="1" applyFill="1" applyBorder="1" applyAlignment="1">
      <alignment horizontal="left" vertical="center"/>
    </xf>
    <xf numFmtId="0" fontId="0" fillId="12" borderId="7" xfId="0" applyFill="1" applyBorder="1" applyAlignment="1">
      <alignment horizontal="left"/>
    </xf>
    <xf numFmtId="0" fontId="0" fillId="12" borderId="20" xfId="0" applyFill="1" applyBorder="1" applyAlignment="1">
      <alignment horizontal="left"/>
    </xf>
    <xf numFmtId="0" fontId="0" fillId="0" borderId="0" xfId="0" applyAlignment="1">
      <alignment horizontal="center"/>
    </xf>
    <xf numFmtId="0" fontId="14" fillId="13" borderId="21" xfId="0" applyFont="1" applyFill="1" applyBorder="1" applyAlignment="1">
      <alignment horizontal="center"/>
    </xf>
    <xf numFmtId="0" fontId="14" fillId="13" borderId="22" xfId="0" applyFont="1" applyFill="1" applyBorder="1" applyAlignment="1">
      <alignment horizontal="center"/>
    </xf>
    <xf numFmtId="0" fontId="23" fillId="15" borderId="28" xfId="0" applyFont="1" applyFill="1" applyBorder="1" applyAlignment="1">
      <alignment horizontal="left" vertical="center"/>
    </xf>
    <xf numFmtId="0" fontId="23" fillId="15" borderId="29" xfId="0" applyFont="1" applyFill="1" applyBorder="1" applyAlignment="1">
      <alignment horizontal="left" vertical="center"/>
    </xf>
    <xf numFmtId="0" fontId="22" fillId="9" borderId="20" xfId="0" applyFont="1" applyFill="1" applyBorder="1" applyAlignment="1">
      <alignment horizontal="left" vertical="center"/>
    </xf>
    <xf numFmtId="49" fontId="22" fillId="9" borderId="1" xfId="0" applyNumberFormat="1" applyFont="1" applyFill="1" applyBorder="1" applyAlignment="1">
      <alignment horizontal="center" vertical="center"/>
    </xf>
    <xf numFmtId="49" fontId="22" fillId="9" borderId="1" xfId="0" applyNumberFormat="1" applyFont="1" applyFill="1" applyBorder="1" applyAlignment="1">
      <alignment horizontal="center" vertical="center" wrapText="1"/>
    </xf>
    <xf numFmtId="3" fontId="25" fillId="0" borderId="1" xfId="0" applyNumberFormat="1" applyFont="1" applyBorder="1"/>
    <xf numFmtId="3" fontId="10" fillId="0" borderId="1" xfId="17" applyNumberFormat="1" applyFont="1" applyBorder="1" applyAlignment="1">
      <alignment horizontal="right" vertical="center"/>
    </xf>
    <xf numFmtId="3" fontId="5" fillId="0" borderId="1" xfId="5" applyNumberFormat="1" applyBorder="1" applyAlignment="1">
      <alignment horizontal="right" vertical="center"/>
    </xf>
    <xf numFmtId="3" fontId="0" fillId="0" borderId="1" xfId="5" applyNumberFormat="1" applyFont="1" applyBorder="1" applyAlignment="1">
      <alignment horizontal="right" vertical="center"/>
    </xf>
    <xf numFmtId="3" fontId="6" fillId="0" borderId="1" xfId="0" applyNumberFormat="1" applyFont="1" applyBorder="1" applyAlignment="1">
      <alignment vertical="center"/>
    </xf>
    <xf numFmtId="3" fontId="0" fillId="0" borderId="1" xfId="0" applyNumberFormat="1" applyBorder="1" applyAlignment="1">
      <alignment vertical="center"/>
    </xf>
    <xf numFmtId="3" fontId="0" fillId="0" borderId="0" xfId="0" applyNumberFormat="1" applyAlignment="1">
      <alignment vertical="center"/>
    </xf>
    <xf numFmtId="3" fontId="6" fillId="17" borderId="1" xfId="0" applyNumberFormat="1" applyFont="1" applyFill="1" applyBorder="1" applyAlignment="1">
      <alignment horizontal="right" vertical="center"/>
    </xf>
    <xf numFmtId="3" fontId="0" fillId="0" borderId="6" xfId="0" applyNumberFormat="1" applyBorder="1" applyAlignment="1">
      <alignment horizontal="right" vertical="center"/>
    </xf>
    <xf numFmtId="3" fontId="10" fillId="0" borderId="1" xfId="0" applyNumberFormat="1" applyFont="1" applyBorder="1" applyAlignment="1">
      <alignment horizontal="right" vertical="center"/>
    </xf>
  </cellXfs>
  <cellStyles count="18">
    <cellStyle name="čiarky 2" xfId="1" xr:uid="{00000000-0005-0000-0000-000000000000}"/>
    <cellStyle name="Normal 2" xfId="2" xr:uid="{00000000-0005-0000-0000-000001000000}"/>
    <cellStyle name="Normal 2 2" xfId="3" xr:uid="{00000000-0005-0000-0000-000002000000}"/>
    <cellStyle name="Normálna" xfId="0" builtinId="0"/>
    <cellStyle name="Normálna 17" xfId="17" xr:uid="{76504B32-E9C1-4C24-99EB-C746C9EBB98C}"/>
    <cellStyle name="Normálna 2" xfId="4" xr:uid="{00000000-0005-0000-0000-000004000000}"/>
    <cellStyle name="Normálna 3" xfId="5" xr:uid="{00000000-0005-0000-0000-000005000000}"/>
    <cellStyle name="Normálna 4" xfId="6" xr:uid="{00000000-0005-0000-0000-000006000000}"/>
    <cellStyle name="Normálna 5" xfId="15" xr:uid="{8116C77A-6E5A-47B0-843D-523E5E7C3AEE}"/>
    <cellStyle name="Normálna 6" xfId="16" xr:uid="{C0DB0A0B-F9C8-4744-824F-889B78D8AEB7}"/>
    <cellStyle name="normálne 2" xfId="7" xr:uid="{00000000-0005-0000-0000-000007000000}"/>
    <cellStyle name="normálne 2 2" xfId="8" xr:uid="{00000000-0005-0000-0000-000008000000}"/>
    <cellStyle name="normálne 3" xfId="9" xr:uid="{00000000-0005-0000-0000-000009000000}"/>
    <cellStyle name="normálne 3 2" xfId="10" xr:uid="{00000000-0005-0000-0000-00000A000000}"/>
    <cellStyle name="Percent 2" xfId="11" xr:uid="{00000000-0005-0000-0000-00000B000000}"/>
    <cellStyle name="Percent 2 2" xfId="12" xr:uid="{00000000-0005-0000-0000-00000C000000}"/>
    <cellStyle name="Percentá" xfId="13" builtinId="5"/>
    <cellStyle name="Percentá 2" xfId="14" xr:uid="{00000000-0005-0000-0000-00000E000000}"/>
  </cellStyles>
  <dxfs count="0"/>
  <tableStyles count="0" defaultTableStyle="TableStyleMedium2" defaultPivotStyle="PivotStyleLight16"/>
  <colors>
    <mruColors>
      <color rgb="FF000099"/>
      <color rgb="FF000066"/>
      <color rgb="FF0033CC"/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B27"/>
  <sheetViews>
    <sheetView showGridLines="0" tabSelected="1" topLeftCell="A2" workbookViewId="0">
      <selection activeCell="A17" sqref="A17"/>
    </sheetView>
  </sheetViews>
  <sheetFormatPr defaultRowHeight="12.75" x14ac:dyDescent="0.2"/>
  <cols>
    <col min="1" max="1" width="126.7109375" customWidth="1"/>
    <col min="2" max="2" width="14.140625" customWidth="1"/>
  </cols>
  <sheetData>
    <row r="1" spans="1:2" ht="18" customHeight="1" x14ac:dyDescent="0.25">
      <c r="A1" s="10"/>
      <c r="B1" s="11"/>
    </row>
    <row r="2" spans="1:2" ht="23.25" customHeight="1" x14ac:dyDescent="0.2">
      <c r="A2" s="12"/>
      <c r="B2" s="1"/>
    </row>
    <row r="3" spans="1:2" ht="23.25" customHeight="1" x14ac:dyDescent="0.2">
      <c r="B3" s="1"/>
    </row>
    <row r="4" spans="1:2" ht="23.25" customHeight="1" x14ac:dyDescent="0.2">
      <c r="B4" s="1"/>
    </row>
    <row r="5" spans="1:2" ht="23.25" customHeight="1" x14ac:dyDescent="0.2">
      <c r="B5" s="1"/>
    </row>
    <row r="6" spans="1:2" ht="23.25" customHeight="1" x14ac:dyDescent="0.2">
      <c r="A6" s="22" t="s">
        <v>49</v>
      </c>
      <c r="B6" s="1"/>
    </row>
    <row r="7" spans="1:2" ht="23.25" customHeight="1" x14ac:dyDescent="0.25">
      <c r="A7" s="13"/>
      <c r="B7" s="1"/>
    </row>
    <row r="8" spans="1:2" ht="23.25" customHeight="1" x14ac:dyDescent="0.25">
      <c r="A8" s="14"/>
      <c r="B8" s="1"/>
    </row>
    <row r="9" spans="1:2" ht="23.25" customHeight="1" x14ac:dyDescent="0.2">
      <c r="A9" s="107" t="s">
        <v>111</v>
      </c>
      <c r="B9" s="1"/>
    </row>
    <row r="10" spans="1:2" ht="23.25" customHeight="1" x14ac:dyDescent="0.2">
      <c r="B10" s="1"/>
    </row>
    <row r="11" spans="1:2" ht="23.25" customHeight="1" x14ac:dyDescent="0.2">
      <c r="B11" s="1"/>
    </row>
    <row r="12" spans="1:2" ht="23.25" customHeight="1" x14ac:dyDescent="0.2">
      <c r="B12" s="1"/>
    </row>
    <row r="13" spans="1:2" ht="23.25" customHeight="1" x14ac:dyDescent="0.2">
      <c r="B13" s="1"/>
    </row>
    <row r="14" spans="1:2" ht="23.25" customHeight="1" x14ac:dyDescent="0.2">
      <c r="B14" s="1"/>
    </row>
    <row r="15" spans="1:2" ht="23.25" customHeight="1" x14ac:dyDescent="0.2">
      <c r="B15" s="1"/>
    </row>
    <row r="16" spans="1:2" ht="23.25" customHeight="1" x14ac:dyDescent="0.25">
      <c r="A16" s="15"/>
      <c r="B16" s="1"/>
    </row>
    <row r="17" spans="1:2" ht="20.25" customHeight="1" x14ac:dyDescent="0.25">
      <c r="A17" s="108" t="s">
        <v>129</v>
      </c>
      <c r="B17" s="1"/>
    </row>
    <row r="18" spans="1:2" ht="23.25" customHeight="1" x14ac:dyDescent="0.2">
      <c r="B18" s="1"/>
    </row>
    <row r="19" spans="1:2" ht="23.25" customHeight="1" x14ac:dyDescent="0.2">
      <c r="B19" s="1"/>
    </row>
    <row r="20" spans="1:2" ht="23.25" customHeight="1" x14ac:dyDescent="0.2">
      <c r="A20" t="s">
        <v>112</v>
      </c>
      <c r="B20" s="1"/>
    </row>
    <row r="21" spans="1:2" ht="23.25" customHeight="1" x14ac:dyDescent="0.2">
      <c r="A21" t="s">
        <v>113</v>
      </c>
      <c r="B21" s="1"/>
    </row>
    <row r="22" spans="1:2" ht="23.25" customHeight="1" x14ac:dyDescent="0.2">
      <c r="A22" t="s">
        <v>114</v>
      </c>
      <c r="B22" s="1"/>
    </row>
    <row r="23" spans="1:2" ht="23.25" customHeight="1" x14ac:dyDescent="0.2">
      <c r="B23" s="1"/>
    </row>
    <row r="24" spans="1:2" ht="23.25" customHeight="1" x14ac:dyDescent="0.2">
      <c r="A24" s="16"/>
      <c r="B24" s="1"/>
    </row>
    <row r="25" spans="1:2" x14ac:dyDescent="0.2">
      <c r="A25" t="s">
        <v>92</v>
      </c>
    </row>
    <row r="26" spans="1:2" x14ac:dyDescent="0.2">
      <c r="A26" t="s">
        <v>93</v>
      </c>
    </row>
    <row r="27" spans="1:2" x14ac:dyDescent="0.2">
      <c r="A27" t="s">
        <v>94</v>
      </c>
    </row>
  </sheetData>
  <pageMargins left="0.70866141732283472" right="0.70866141732283472" top="1.3385826771653544" bottom="0.62992125984251968" header="0.43307086614173229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  <pageSetUpPr fitToPage="1"/>
  </sheetPr>
  <dimension ref="A1:H57"/>
  <sheetViews>
    <sheetView showGridLines="0" zoomScaleNormal="100" workbookViewId="0">
      <pane ySplit="4" topLeftCell="A5" activePane="bottomLeft" state="frozen"/>
      <selection pane="bottomLeft" activeCell="B1" sqref="B1"/>
    </sheetView>
  </sheetViews>
  <sheetFormatPr defaultRowHeight="12.75" x14ac:dyDescent="0.2"/>
  <cols>
    <col min="1" max="1" width="4.7109375" customWidth="1"/>
    <col min="2" max="2" width="36.7109375" customWidth="1"/>
    <col min="3" max="3" width="11.7109375" style="17" customWidth="1"/>
    <col min="4" max="4" width="12.140625" style="17" bestFit="1" customWidth="1"/>
    <col min="5" max="8" width="11.7109375" style="17" customWidth="1"/>
  </cols>
  <sheetData>
    <row r="1" spans="1:8" ht="20.100000000000001" customHeight="1" x14ac:dyDescent="0.25">
      <c r="A1" s="10"/>
      <c r="B1" t="str">
        <f>Cover!A9</f>
        <v>Univerzitná nemocnica Martin</v>
      </c>
      <c r="H1" s="17" t="s">
        <v>115</v>
      </c>
    </row>
    <row r="2" spans="1:8" ht="20.100000000000001" customHeight="1" x14ac:dyDescent="0.2">
      <c r="A2" s="186" t="s">
        <v>0</v>
      </c>
      <c r="B2" s="187"/>
      <c r="C2" s="180" t="s">
        <v>9</v>
      </c>
      <c r="D2" s="181"/>
      <c r="E2" s="182"/>
      <c r="F2" s="183" t="s">
        <v>10</v>
      </c>
      <c r="G2" s="184"/>
      <c r="H2" s="185"/>
    </row>
    <row r="3" spans="1:8" ht="20.100000000000001" customHeight="1" x14ac:dyDescent="0.2">
      <c r="A3" s="188"/>
      <c r="B3" s="189"/>
      <c r="C3" s="180" t="s">
        <v>130</v>
      </c>
      <c r="D3" s="181"/>
      <c r="E3" s="182"/>
      <c r="F3" s="183" t="s">
        <v>131</v>
      </c>
      <c r="G3" s="184"/>
      <c r="H3" s="185"/>
    </row>
    <row r="4" spans="1:8" ht="20.100000000000001" customHeight="1" x14ac:dyDescent="0.2">
      <c r="A4" s="190"/>
      <c r="B4" s="200"/>
      <c r="C4" s="201" t="s">
        <v>11</v>
      </c>
      <c r="D4" s="202" t="s">
        <v>12</v>
      </c>
      <c r="E4" s="202" t="s">
        <v>72</v>
      </c>
      <c r="F4" s="201" t="s">
        <v>11</v>
      </c>
      <c r="G4" s="202" t="s">
        <v>12</v>
      </c>
      <c r="H4" s="202" t="s">
        <v>72</v>
      </c>
    </row>
    <row r="5" spans="1:8" ht="20.100000000000001" customHeight="1" x14ac:dyDescent="0.2">
      <c r="A5" s="44" t="s">
        <v>51</v>
      </c>
      <c r="B5" s="45"/>
      <c r="C5" s="48"/>
      <c r="D5" s="46"/>
      <c r="E5" s="46"/>
      <c r="F5" s="48"/>
      <c r="G5" s="46"/>
      <c r="H5" s="47"/>
    </row>
    <row r="6" spans="1:8" ht="20.100000000000001" customHeight="1" x14ac:dyDescent="0.2">
      <c r="A6" s="131">
        <v>1</v>
      </c>
      <c r="B6" s="132" t="s">
        <v>13</v>
      </c>
      <c r="C6" s="175">
        <v>6091.8249999999998</v>
      </c>
      <c r="D6" s="204">
        <v>6265.5550800000001</v>
      </c>
      <c r="E6" s="111">
        <f>D6/C6</f>
        <v>1.0285185605298905</v>
      </c>
      <c r="F6" s="208">
        <v>18275.474999999999</v>
      </c>
      <c r="G6" s="208">
        <v>18496.759259999999</v>
      </c>
      <c r="H6" s="111">
        <f>G6/F6</f>
        <v>1.01210826312312</v>
      </c>
    </row>
    <row r="7" spans="1:8" ht="20.100000000000001" customHeight="1" x14ac:dyDescent="0.2">
      <c r="A7" s="131">
        <v>2</v>
      </c>
      <c r="B7" s="133" t="s">
        <v>14</v>
      </c>
      <c r="C7" s="175">
        <v>1793.7416666666668</v>
      </c>
      <c r="D7" s="204">
        <v>2194.30467</v>
      </c>
      <c r="E7" s="111">
        <f t="shared" ref="E7:E37" si="0">D7/C7</f>
        <v>1.2233114225850061</v>
      </c>
      <c r="F7" s="208">
        <v>5381.2250000000004</v>
      </c>
      <c r="G7" s="208">
        <v>6424.3015299999997</v>
      </c>
      <c r="H7" s="112">
        <f t="shared" ref="H7:H34" si="1">G7/F7</f>
        <v>1.1938362603310584</v>
      </c>
    </row>
    <row r="8" spans="1:8" ht="20.100000000000001" customHeight="1" x14ac:dyDescent="0.2">
      <c r="A8" s="131">
        <v>3</v>
      </c>
      <c r="B8" s="133" t="s">
        <v>15</v>
      </c>
      <c r="C8" s="175">
        <v>523.14166666666665</v>
      </c>
      <c r="D8" s="204">
        <v>786.63414</v>
      </c>
      <c r="E8" s="111">
        <f t="shared" si="0"/>
        <v>1.5036732688723577</v>
      </c>
      <c r="F8" s="208">
        <v>1569.425</v>
      </c>
      <c r="G8" s="208">
        <v>2016.4817800000001</v>
      </c>
      <c r="H8" s="112">
        <f t="shared" si="1"/>
        <v>1.2848538668620675</v>
      </c>
    </row>
    <row r="9" spans="1:8" ht="20.100000000000001" customHeight="1" x14ac:dyDescent="0.2">
      <c r="A9" s="134">
        <v>4</v>
      </c>
      <c r="B9" s="135" t="s">
        <v>16</v>
      </c>
      <c r="C9" s="113">
        <f t="shared" ref="C9" si="2">SUM(C6:C8)</f>
        <v>8408.7083333333339</v>
      </c>
      <c r="D9" s="113">
        <f>SUM(D6:D8)</f>
        <v>9246.4938899999997</v>
      </c>
      <c r="E9" s="114">
        <f t="shared" si="0"/>
        <v>1.099633085541279</v>
      </c>
      <c r="F9" s="113">
        <v>25226.124999999996</v>
      </c>
      <c r="G9" s="113">
        <v>26937.542569999998</v>
      </c>
      <c r="H9" s="114">
        <f t="shared" si="1"/>
        <v>1.0678430623014832</v>
      </c>
    </row>
    <row r="10" spans="1:8" s="8" customFormat="1" ht="20.100000000000001" customHeight="1" x14ac:dyDescent="0.2">
      <c r="A10" s="136">
        <v>5</v>
      </c>
      <c r="B10" s="137" t="s">
        <v>17</v>
      </c>
      <c r="C10" s="175">
        <v>477.54356410079498</v>
      </c>
      <c r="D10" s="204">
        <v>531.86149999999998</v>
      </c>
      <c r="E10" s="112">
        <f t="shared" si="0"/>
        <v>1.1137444622491868</v>
      </c>
      <c r="F10" s="208">
        <v>1403.2296366004475</v>
      </c>
      <c r="G10" s="208">
        <v>1326.36898</v>
      </c>
      <c r="H10" s="112">
        <f t="shared" si="1"/>
        <v>0.94522588848204847</v>
      </c>
    </row>
    <row r="11" spans="1:8" s="8" customFormat="1" ht="20.100000000000001" customHeight="1" x14ac:dyDescent="0.2">
      <c r="A11" s="138">
        <v>6</v>
      </c>
      <c r="B11" s="139" t="s">
        <v>52</v>
      </c>
      <c r="C11" s="175">
        <v>16.666666666666668</v>
      </c>
      <c r="D11" s="204">
        <v>53.400210000000001</v>
      </c>
      <c r="E11" s="112">
        <f t="shared" si="0"/>
        <v>3.2040126</v>
      </c>
      <c r="F11" s="208">
        <v>50</v>
      </c>
      <c r="G11" s="208">
        <v>3625.3307400000003</v>
      </c>
      <c r="H11" s="112">
        <f t="shared" si="1"/>
        <v>72.506614800000008</v>
      </c>
    </row>
    <row r="12" spans="1:8" s="8" customFormat="1" ht="20.100000000000001" customHeight="1" x14ac:dyDescent="0.2">
      <c r="A12" s="138">
        <v>7</v>
      </c>
      <c r="B12" s="139" t="s">
        <v>53</v>
      </c>
      <c r="C12" s="175">
        <v>225</v>
      </c>
      <c r="D12" s="204">
        <v>193.71926000000002</v>
      </c>
      <c r="E12" s="112">
        <f t="shared" si="0"/>
        <v>0.86097448888888894</v>
      </c>
      <c r="F12" s="208">
        <v>675</v>
      </c>
      <c r="G12" s="208">
        <v>580.45194000000004</v>
      </c>
      <c r="H12" s="112">
        <f t="shared" si="1"/>
        <v>0.85992880000000005</v>
      </c>
    </row>
    <row r="13" spans="1:8" ht="20.100000000000001" customHeight="1" x14ac:dyDescent="0.2">
      <c r="A13" s="138">
        <v>8</v>
      </c>
      <c r="B13" s="139" t="s">
        <v>54</v>
      </c>
      <c r="C13" s="175">
        <v>51.666666666666664</v>
      </c>
      <c r="D13" s="204">
        <v>95.873460000000009</v>
      </c>
      <c r="E13" s="112">
        <f t="shared" si="0"/>
        <v>1.85561535483871</v>
      </c>
      <c r="F13" s="208">
        <v>155</v>
      </c>
      <c r="G13" s="208">
        <v>461.19164000000001</v>
      </c>
      <c r="H13" s="112">
        <f t="shared" si="1"/>
        <v>2.9754299354838709</v>
      </c>
    </row>
    <row r="14" spans="1:8" ht="19.5" customHeight="1" x14ac:dyDescent="0.2">
      <c r="A14" s="140">
        <v>9</v>
      </c>
      <c r="B14" s="141" t="s">
        <v>18</v>
      </c>
      <c r="C14" s="176">
        <f t="shared" ref="C14:D14" si="3">C9+C10+C11+C13</f>
        <v>8954.5852307674613</v>
      </c>
      <c r="D14" s="176">
        <f t="shared" si="3"/>
        <v>9927.6290600000011</v>
      </c>
      <c r="E14" s="115">
        <f t="shared" si="0"/>
        <v>1.1086643104238056</v>
      </c>
      <c r="F14" s="176">
        <v>26834.354636600445</v>
      </c>
      <c r="G14" s="176">
        <v>32350.433929999999</v>
      </c>
      <c r="H14" s="115">
        <f t="shared" si="1"/>
        <v>1.2055603485941844</v>
      </c>
    </row>
    <row r="15" spans="1:8" ht="20.100000000000001" customHeight="1" x14ac:dyDescent="0.2">
      <c r="A15" s="142" t="s">
        <v>19</v>
      </c>
      <c r="B15" s="143"/>
      <c r="C15" s="177"/>
      <c r="D15" s="116"/>
      <c r="E15" s="117"/>
      <c r="F15" s="209"/>
      <c r="G15" s="209"/>
      <c r="H15" s="118"/>
    </row>
    <row r="16" spans="1:8" ht="20.100000000000001" customHeight="1" x14ac:dyDescent="0.2">
      <c r="A16" s="131">
        <v>10</v>
      </c>
      <c r="B16" s="144" t="s">
        <v>20</v>
      </c>
      <c r="C16" s="175">
        <v>7308.2232453214201</v>
      </c>
      <c r="D16" s="204">
        <v>7879.1695599999994</v>
      </c>
      <c r="E16" s="111">
        <f t="shared" si="0"/>
        <v>1.0781238196362006</v>
      </c>
      <c r="F16" s="208">
        <v>21748.054784545351</v>
      </c>
      <c r="G16" s="208">
        <v>23473.19051</v>
      </c>
      <c r="H16" s="111">
        <f t="shared" si="1"/>
        <v>1.0793236794069772</v>
      </c>
    </row>
    <row r="17" spans="1:8" ht="20.100000000000001" customHeight="1" x14ac:dyDescent="0.2">
      <c r="A17" s="145">
        <v>41285</v>
      </c>
      <c r="B17" s="146" t="s">
        <v>21</v>
      </c>
      <c r="C17" s="175">
        <v>1625</v>
      </c>
      <c r="D17" s="204">
        <v>1844.6105600000001</v>
      </c>
      <c r="E17" s="112">
        <f t="shared" si="0"/>
        <v>1.1351449600000001</v>
      </c>
      <c r="F17" s="208">
        <v>4875</v>
      </c>
      <c r="G17" s="208">
        <v>5061.3076300000002</v>
      </c>
      <c r="H17" s="112">
        <f t="shared" si="1"/>
        <v>1.0382169497435898</v>
      </c>
    </row>
    <row r="18" spans="1:8" ht="20.100000000000001" customHeight="1" x14ac:dyDescent="0.2">
      <c r="A18" s="147">
        <v>41316</v>
      </c>
      <c r="B18" s="148" t="s">
        <v>83</v>
      </c>
      <c r="C18" s="175">
        <v>133.33333333333334</v>
      </c>
      <c r="D18" s="204">
        <v>136.96100000000001</v>
      </c>
      <c r="E18" s="112">
        <f t="shared" si="0"/>
        <v>1.0272075000000001</v>
      </c>
      <c r="F18" s="208">
        <v>400</v>
      </c>
      <c r="G18" s="208">
        <v>347.35882000000004</v>
      </c>
      <c r="H18" s="112">
        <f t="shared" si="1"/>
        <v>0.86839705000000011</v>
      </c>
    </row>
    <row r="19" spans="1:8" ht="20.100000000000001" customHeight="1" x14ac:dyDescent="0.2">
      <c r="A19" s="147">
        <v>41344</v>
      </c>
      <c r="B19" s="148" t="s">
        <v>84</v>
      </c>
      <c r="C19" s="110">
        <v>150</v>
      </c>
      <c r="D19" s="204">
        <v>225.09067000000002</v>
      </c>
      <c r="E19" s="112">
        <f t="shared" si="0"/>
        <v>1.5006044666666667</v>
      </c>
      <c r="F19" s="208">
        <v>450</v>
      </c>
      <c r="G19" s="208">
        <v>522.18507999999997</v>
      </c>
      <c r="H19" s="112">
        <f t="shared" si="1"/>
        <v>1.1604112888888889</v>
      </c>
    </row>
    <row r="20" spans="1:8" ht="20.100000000000001" customHeight="1" x14ac:dyDescent="0.2">
      <c r="A20" s="147">
        <v>41375</v>
      </c>
      <c r="B20" s="148" t="s">
        <v>85</v>
      </c>
      <c r="C20" s="110">
        <v>1943.3333333333301</v>
      </c>
      <c r="D20" s="204">
        <v>2266.40906</v>
      </c>
      <c r="E20" s="112">
        <f t="shared" si="0"/>
        <v>1.166248229845628</v>
      </c>
      <c r="F20" s="208">
        <v>5829.99999999999</v>
      </c>
      <c r="G20" s="208">
        <v>5979.0200499999992</v>
      </c>
      <c r="H20" s="112">
        <f t="shared" si="1"/>
        <v>1.0255609005145814</v>
      </c>
    </row>
    <row r="21" spans="1:8" ht="20.100000000000001" customHeight="1" x14ac:dyDescent="0.2">
      <c r="A21" s="147">
        <v>41405</v>
      </c>
      <c r="B21" s="148" t="s">
        <v>22</v>
      </c>
      <c r="C21" s="175">
        <v>292.27499999999992</v>
      </c>
      <c r="D21" s="204">
        <v>258.3689</v>
      </c>
      <c r="E21" s="112">
        <f t="shared" si="0"/>
        <v>0.8839924728423576</v>
      </c>
      <c r="F21" s="208">
        <v>876.82499999999982</v>
      </c>
      <c r="G21" s="208">
        <v>716.90401999999995</v>
      </c>
      <c r="H21" s="112">
        <f t="shared" si="1"/>
        <v>0.81761357169332549</v>
      </c>
    </row>
    <row r="22" spans="1:8" ht="20.100000000000001" customHeight="1" x14ac:dyDescent="0.2">
      <c r="A22" s="149">
        <v>11</v>
      </c>
      <c r="B22" s="150" t="s">
        <v>23</v>
      </c>
      <c r="C22" s="119">
        <f t="shared" ref="C22:D22" si="4">C17+C18+C19+C20+C21</f>
        <v>4143.941666666663</v>
      </c>
      <c r="D22" s="119">
        <f t="shared" si="4"/>
        <v>4731.4401900000003</v>
      </c>
      <c r="E22" s="120">
        <f t="shared" si="0"/>
        <v>1.1417728748594846</v>
      </c>
      <c r="F22" s="119">
        <v>12431.82499999999</v>
      </c>
      <c r="G22" s="119">
        <v>12626.775599999999</v>
      </c>
      <c r="H22" s="120">
        <f t="shared" si="1"/>
        <v>1.015681575311751</v>
      </c>
    </row>
    <row r="23" spans="1:8" ht="20.100000000000001" customHeight="1" x14ac:dyDescent="0.2">
      <c r="A23" s="131">
        <v>12</v>
      </c>
      <c r="B23" s="148" t="s">
        <v>24</v>
      </c>
      <c r="C23" s="175">
        <v>514.93130197457072</v>
      </c>
      <c r="D23" s="204">
        <v>354.73566</v>
      </c>
      <c r="E23" s="112">
        <f t="shared" si="0"/>
        <v>0.6888990019439879</v>
      </c>
      <c r="F23" s="208">
        <v>1539.9988403367681</v>
      </c>
      <c r="G23" s="208">
        <v>1087.8275700000002</v>
      </c>
      <c r="H23" s="112">
        <f t="shared" si="1"/>
        <v>0.70638207088656846</v>
      </c>
    </row>
    <row r="24" spans="1:8" ht="20.100000000000001" customHeight="1" x14ac:dyDescent="0.2">
      <c r="A24" s="131">
        <v>13</v>
      </c>
      <c r="B24" s="148" t="s">
        <v>25</v>
      </c>
      <c r="C24" s="175">
        <v>142.66666666666666</v>
      </c>
      <c r="D24" s="204">
        <v>88.495159999999998</v>
      </c>
      <c r="E24" s="112">
        <f t="shared" si="0"/>
        <v>0.6202931775700935</v>
      </c>
      <c r="F24" s="208">
        <v>428</v>
      </c>
      <c r="G24" s="208">
        <v>327.60262</v>
      </c>
      <c r="H24" s="112">
        <f t="shared" si="1"/>
        <v>0.76542668224299071</v>
      </c>
    </row>
    <row r="25" spans="1:8" ht="20.100000000000001" customHeight="1" x14ac:dyDescent="0.2">
      <c r="A25" s="131">
        <v>14</v>
      </c>
      <c r="B25" s="148" t="s">
        <v>26</v>
      </c>
      <c r="C25" s="175">
        <v>498.58928571428572</v>
      </c>
      <c r="D25" s="204">
        <v>601.9141800000001</v>
      </c>
      <c r="E25" s="112">
        <f t="shared" si="0"/>
        <v>1.2072344858708501</v>
      </c>
      <c r="F25" s="208">
        <v>1414.25</v>
      </c>
      <c r="G25" s="208">
        <v>1989.0867600000001</v>
      </c>
      <c r="H25" s="112">
        <f t="shared" si="1"/>
        <v>1.4064604984974369</v>
      </c>
    </row>
    <row r="26" spans="1:8" ht="20.100000000000001" customHeight="1" x14ac:dyDescent="0.2">
      <c r="A26" s="131">
        <v>15</v>
      </c>
      <c r="B26" s="148" t="s">
        <v>7</v>
      </c>
      <c r="C26" s="175">
        <v>0</v>
      </c>
      <c r="D26" s="204">
        <v>0</v>
      </c>
      <c r="E26" s="112" t="e">
        <f t="shared" ref="E26" si="5">D26/C26</f>
        <v>#DIV/0!</v>
      </c>
      <c r="F26" s="208">
        <v>0</v>
      </c>
      <c r="G26" s="208">
        <v>0</v>
      </c>
      <c r="H26" s="112" t="e">
        <f t="shared" ref="H26" si="6">G26/F26</f>
        <v>#DIV/0!</v>
      </c>
    </row>
    <row r="27" spans="1:8" ht="20.100000000000001" customHeight="1" x14ac:dyDescent="0.2">
      <c r="A27" s="151">
        <v>16</v>
      </c>
      <c r="B27" s="152" t="s">
        <v>27</v>
      </c>
      <c r="C27" s="121">
        <f t="shared" ref="C27:D27" si="7">C16+C22+C23+C24+C25+C26</f>
        <v>12608.352166343606</v>
      </c>
      <c r="D27" s="121">
        <f t="shared" si="7"/>
        <v>13655.75475</v>
      </c>
      <c r="E27" s="122">
        <f t="shared" si="0"/>
        <v>1.0830721231321807</v>
      </c>
      <c r="F27" s="121">
        <v>37562.128624882105</v>
      </c>
      <c r="G27" s="121">
        <v>39504.483059999999</v>
      </c>
      <c r="H27" s="122">
        <f t="shared" si="1"/>
        <v>1.0517104462985953</v>
      </c>
    </row>
    <row r="28" spans="1:8" ht="20.100000000000001" customHeight="1" x14ac:dyDescent="0.2">
      <c r="A28" s="153">
        <v>17</v>
      </c>
      <c r="B28" s="154" t="s">
        <v>28</v>
      </c>
      <c r="C28" s="123">
        <f t="shared" ref="C28:D28" si="8">SUM(C14-C27)</f>
        <v>-3653.7669355761445</v>
      </c>
      <c r="D28" s="123">
        <f t="shared" si="8"/>
        <v>-3728.1256899999989</v>
      </c>
      <c r="E28" s="124">
        <f t="shared" si="0"/>
        <v>1.0203512582315624</v>
      </c>
      <c r="F28" s="210">
        <v>-10727.77398828166</v>
      </c>
      <c r="G28" s="210">
        <v>-7154.0491299999994</v>
      </c>
      <c r="H28" s="124">
        <f t="shared" si="1"/>
        <v>0.66687172360404201</v>
      </c>
    </row>
    <row r="29" spans="1:8" ht="20.100000000000001" customHeight="1" x14ac:dyDescent="0.2">
      <c r="A29" s="147">
        <v>43483</v>
      </c>
      <c r="B29" s="148" t="s">
        <v>29</v>
      </c>
      <c r="C29" s="175">
        <v>312.10455900875002</v>
      </c>
      <c r="D29" s="204">
        <v>215.37079</v>
      </c>
      <c r="E29" s="112">
        <f t="shared" si="0"/>
        <v>0.69005973730092796</v>
      </c>
      <c r="F29" s="208">
        <v>936.31367702625005</v>
      </c>
      <c r="G29" s="208">
        <v>640.11982</v>
      </c>
      <c r="H29" s="112">
        <f t="shared" si="1"/>
        <v>0.68365958514355218</v>
      </c>
    </row>
    <row r="30" spans="1:8" ht="20.100000000000001" customHeight="1" x14ac:dyDescent="0.2">
      <c r="A30" s="147">
        <v>43514</v>
      </c>
      <c r="B30" s="148" t="s">
        <v>55</v>
      </c>
      <c r="C30" s="175">
        <v>225</v>
      </c>
      <c r="D30" s="204">
        <v>193.71926000000002</v>
      </c>
      <c r="E30" s="112">
        <f t="shared" si="0"/>
        <v>0.86097448888888894</v>
      </c>
      <c r="F30" s="208">
        <v>675</v>
      </c>
      <c r="G30" s="208">
        <v>580.45194000000004</v>
      </c>
      <c r="H30" s="112">
        <f t="shared" si="1"/>
        <v>0.85992880000000005</v>
      </c>
    </row>
    <row r="31" spans="1:8" ht="20.100000000000001" customHeight="1" x14ac:dyDescent="0.2">
      <c r="A31" s="131">
        <v>19</v>
      </c>
      <c r="B31" s="148" t="s">
        <v>30</v>
      </c>
      <c r="C31" s="175">
        <v>0</v>
      </c>
      <c r="D31" s="204">
        <v>42.597919999999995</v>
      </c>
      <c r="E31" s="112" t="e">
        <f t="shared" si="0"/>
        <v>#DIV/0!</v>
      </c>
      <c r="F31" s="208">
        <v>0</v>
      </c>
      <c r="G31" s="208">
        <v>42.597919999999995</v>
      </c>
      <c r="H31" s="112" t="e">
        <f t="shared" si="1"/>
        <v>#DIV/0!</v>
      </c>
    </row>
    <row r="32" spans="1:8" ht="20.100000000000001" customHeight="1" x14ac:dyDescent="0.2">
      <c r="A32" s="131">
        <v>20</v>
      </c>
      <c r="B32" s="148" t="s">
        <v>31</v>
      </c>
      <c r="C32" s="175">
        <v>0.70653790631829683</v>
      </c>
      <c r="D32" s="204">
        <v>0.51937</v>
      </c>
      <c r="E32" s="112">
        <f t="shared" si="0"/>
        <v>0.73509148674893987</v>
      </c>
      <c r="F32" s="208">
        <v>65.0603143120467</v>
      </c>
      <c r="G32" s="208">
        <v>1.4605600000000001</v>
      </c>
      <c r="H32" s="112">
        <f t="shared" si="1"/>
        <v>2.2449322839031532E-2</v>
      </c>
    </row>
    <row r="33" spans="1:8" ht="20.100000000000001" customHeight="1" x14ac:dyDescent="0.2">
      <c r="A33" s="131">
        <v>21</v>
      </c>
      <c r="B33" s="148" t="s">
        <v>32</v>
      </c>
      <c r="C33" s="175">
        <v>0</v>
      </c>
      <c r="D33" s="204">
        <v>0</v>
      </c>
      <c r="E33" s="112" t="e">
        <f t="shared" si="0"/>
        <v>#DIV/0!</v>
      </c>
      <c r="F33" s="208">
        <v>0</v>
      </c>
      <c r="G33" s="208">
        <v>0</v>
      </c>
      <c r="H33" s="112" t="e">
        <f t="shared" si="1"/>
        <v>#DIV/0!</v>
      </c>
    </row>
    <row r="34" spans="1:8" ht="20.100000000000001" customHeight="1" x14ac:dyDescent="0.2">
      <c r="A34" s="155">
        <v>22</v>
      </c>
      <c r="B34" s="156" t="s">
        <v>33</v>
      </c>
      <c r="C34" s="178">
        <f t="shared" ref="C34:D34" si="9">C28-C29-C31-C32-C33</f>
        <v>-3966.578032491213</v>
      </c>
      <c r="D34" s="178">
        <f t="shared" si="9"/>
        <v>-3986.613769999999</v>
      </c>
      <c r="E34" s="125">
        <f t="shared" si="0"/>
        <v>1.0050511391291608</v>
      </c>
      <c r="F34" s="178">
        <v>-11729.147979619956</v>
      </c>
      <c r="G34" s="178">
        <v>-7838.2274299999999</v>
      </c>
      <c r="H34" s="125">
        <f t="shared" si="1"/>
        <v>0.66826912266938343</v>
      </c>
    </row>
    <row r="35" spans="1:8" ht="20.100000000000001" customHeight="1" x14ac:dyDescent="0.2">
      <c r="A35" s="157"/>
      <c r="B35" s="158" t="s">
        <v>68</v>
      </c>
      <c r="C35" s="158"/>
      <c r="D35" s="116"/>
      <c r="E35" s="126"/>
      <c r="F35" s="211"/>
      <c r="G35" s="211"/>
      <c r="H35" s="126"/>
    </row>
    <row r="36" spans="1:8" ht="20.100000000000001" customHeight="1" x14ac:dyDescent="0.2">
      <c r="A36" s="157"/>
      <c r="B36" s="159" t="s">
        <v>69</v>
      </c>
      <c r="C36" s="205"/>
      <c r="D36" s="109">
        <v>454.7</v>
      </c>
      <c r="E36" s="127"/>
      <c r="F36" s="109"/>
      <c r="G36" s="109">
        <v>455.06</v>
      </c>
      <c r="H36" s="127"/>
    </row>
    <row r="37" spans="1:8" ht="20.100000000000001" customHeight="1" x14ac:dyDescent="0.2">
      <c r="A37" s="157"/>
      <c r="B37" s="146" t="s">
        <v>95</v>
      </c>
      <c r="C37" s="206"/>
      <c r="D37" s="110">
        <v>3519</v>
      </c>
      <c r="E37" s="128"/>
      <c r="F37" s="110"/>
      <c r="G37" s="208">
        <v>9625</v>
      </c>
      <c r="H37" s="128"/>
    </row>
    <row r="38" spans="1:8" ht="20.100000000000001" customHeight="1" x14ac:dyDescent="0.2">
      <c r="A38" s="157"/>
      <c r="B38" s="160"/>
      <c r="C38" s="161"/>
      <c r="D38" s="129"/>
      <c r="E38" s="129"/>
      <c r="F38" s="129"/>
      <c r="G38" s="129"/>
      <c r="H38" s="129"/>
    </row>
    <row r="39" spans="1:8" ht="20.100000000000001" customHeight="1" x14ac:dyDescent="0.2">
      <c r="A39" s="161"/>
      <c r="B39" s="106" t="s">
        <v>99</v>
      </c>
      <c r="C39" s="130" t="s">
        <v>97</v>
      </c>
      <c r="D39" s="207">
        <v>6794.6081800000011</v>
      </c>
      <c r="E39" s="130"/>
      <c r="F39" s="130" t="s">
        <v>98</v>
      </c>
      <c r="G39" s="162">
        <v>17501.850880000002</v>
      </c>
      <c r="H39" s="130"/>
    </row>
    <row r="40" spans="1:8" ht="20.100000000000001" customHeight="1" x14ac:dyDescent="0.2">
      <c r="A40" s="161"/>
      <c r="B40" s="106" t="s">
        <v>100</v>
      </c>
      <c r="C40" s="130" t="s">
        <v>97</v>
      </c>
      <c r="D40" s="207">
        <v>3846.7199699999992</v>
      </c>
      <c r="E40" s="130"/>
      <c r="F40" s="130" t="s">
        <v>98</v>
      </c>
      <c r="G40" s="162">
        <v>11449.527609999999</v>
      </c>
      <c r="H40" s="130"/>
    </row>
    <row r="41" spans="1:8" ht="20.100000000000001" customHeight="1" x14ac:dyDescent="0.2"/>
    <row r="42" spans="1:8" ht="20.100000000000001" customHeight="1" x14ac:dyDescent="0.2"/>
    <row r="43" spans="1:8" ht="20.100000000000001" customHeight="1" x14ac:dyDescent="0.2">
      <c r="B43" t="s">
        <v>96</v>
      </c>
    </row>
    <row r="44" spans="1:8" ht="20.100000000000001" customHeight="1" x14ac:dyDescent="0.2">
      <c r="B44" s="179" t="s">
        <v>133</v>
      </c>
    </row>
    <row r="45" spans="1:8" ht="20.100000000000001" customHeight="1" x14ac:dyDescent="0.2">
      <c r="B45" s="179"/>
    </row>
    <row r="46" spans="1:8" ht="20.100000000000001" customHeight="1" x14ac:dyDescent="0.2"/>
    <row r="47" spans="1:8" ht="20.100000000000001" customHeight="1" x14ac:dyDescent="0.2"/>
    <row r="48" spans="1:8" ht="20.100000000000001" customHeight="1" x14ac:dyDescent="0.2"/>
    <row r="49" ht="20.100000000000001" customHeight="1" x14ac:dyDescent="0.2"/>
    <row r="50" ht="20.100000000000001" customHeight="1" x14ac:dyDescent="0.2"/>
    <row r="51" ht="20.100000000000001" customHeight="1" x14ac:dyDescent="0.2"/>
    <row r="52" ht="20.100000000000001" customHeight="1" x14ac:dyDescent="0.2"/>
    <row r="53" ht="20.100000000000001" customHeight="1" x14ac:dyDescent="0.2"/>
    <row r="54" ht="20.100000000000001" customHeight="1" x14ac:dyDescent="0.2"/>
    <row r="55" ht="20.100000000000001" customHeight="1" x14ac:dyDescent="0.2"/>
    <row r="56" ht="20.100000000000001" customHeight="1" x14ac:dyDescent="0.2"/>
    <row r="57" ht="20.100000000000001" customHeight="1" x14ac:dyDescent="0.2"/>
  </sheetData>
  <mergeCells count="5">
    <mergeCell ref="C2:E2"/>
    <mergeCell ref="F2:H2"/>
    <mergeCell ref="C3:E3"/>
    <mergeCell ref="F3:H3"/>
    <mergeCell ref="A2:B4"/>
  </mergeCells>
  <printOptions horizontalCentered="1" gridLines="1"/>
  <pageMargins left="0.23622047244094491" right="0.23622047244094491" top="0.55118110236220474" bottom="0.55118110236220474" header="0.31496062992125984" footer="0.31496062992125984"/>
  <pageSetup paperSize="9" scale="78" orientation="landscape" r:id="rId1"/>
  <headerFooter alignWithMargins="0">
    <oddHeader>&amp;R&amp;A</oddHeader>
    <oddFooter>&amp;L&amp;D&amp;RSpracoval: ekonóm 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A1:N27"/>
  <sheetViews>
    <sheetView showGridLines="0" zoomScaleNormal="100" workbookViewId="0">
      <selection activeCell="B1" sqref="B1"/>
    </sheetView>
  </sheetViews>
  <sheetFormatPr defaultRowHeight="12.75" x14ac:dyDescent="0.2"/>
  <cols>
    <col min="1" max="1" width="4.140625" customWidth="1"/>
    <col min="2" max="2" width="30.85546875" customWidth="1"/>
    <col min="3" max="4" width="11.28515625" style="1" customWidth="1"/>
    <col min="5" max="5" width="12.140625" style="1" customWidth="1"/>
    <col min="6" max="14" width="11.28515625" style="1" customWidth="1"/>
  </cols>
  <sheetData>
    <row r="1" spans="1:14" ht="20.100000000000001" customHeight="1" x14ac:dyDescent="0.2">
      <c r="A1" s="2"/>
      <c r="B1" s="3" t="str">
        <f>Cover!A9</f>
        <v>Univerzitná nemocnica Martin</v>
      </c>
    </row>
    <row r="2" spans="1:14" ht="32.25" customHeight="1" x14ac:dyDescent="0.2">
      <c r="A2" s="191" t="s">
        <v>0</v>
      </c>
      <c r="B2" s="192"/>
      <c r="C2" s="49" t="s">
        <v>116</v>
      </c>
      <c r="D2" s="49" t="s">
        <v>117</v>
      </c>
      <c r="E2" s="49" t="s">
        <v>118</v>
      </c>
      <c r="F2" s="49" t="s">
        <v>119</v>
      </c>
      <c r="G2" s="49" t="s">
        <v>120</v>
      </c>
      <c r="H2" s="49" t="s">
        <v>121</v>
      </c>
      <c r="I2" s="49" t="s">
        <v>122</v>
      </c>
      <c r="J2" s="49" t="s">
        <v>123</v>
      </c>
      <c r="K2" s="49" t="s">
        <v>124</v>
      </c>
      <c r="L2" s="49" t="s">
        <v>125</v>
      </c>
      <c r="M2" s="49" t="s">
        <v>126</v>
      </c>
      <c r="N2" s="49" t="s">
        <v>127</v>
      </c>
    </row>
    <row r="3" spans="1:14" ht="20.100000000000001" customHeight="1" x14ac:dyDescent="0.2">
      <c r="A3" s="4" t="s">
        <v>1</v>
      </c>
      <c r="B3" s="165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</row>
    <row r="4" spans="1:14" ht="20.100000000000001" customHeight="1" x14ac:dyDescent="0.2">
      <c r="A4" s="4" t="s">
        <v>73</v>
      </c>
      <c r="B4" s="167" t="s">
        <v>74</v>
      </c>
      <c r="C4" s="110">
        <f>C5</f>
        <v>65273.580009999998</v>
      </c>
      <c r="D4" s="110">
        <f t="shared" ref="D4:N4" si="0">D5</f>
        <v>65216.71514</v>
      </c>
      <c r="E4" s="110">
        <f t="shared" si="0"/>
        <v>65495.885240000003</v>
      </c>
      <c r="F4" s="110">
        <f t="shared" si="0"/>
        <v>0</v>
      </c>
      <c r="G4" s="110">
        <f t="shared" si="0"/>
        <v>0</v>
      </c>
      <c r="H4" s="110">
        <f t="shared" si="0"/>
        <v>0</v>
      </c>
      <c r="I4" s="110">
        <f t="shared" si="0"/>
        <v>0</v>
      </c>
      <c r="J4" s="110">
        <f t="shared" si="0"/>
        <v>0</v>
      </c>
      <c r="K4" s="110">
        <f t="shared" si="0"/>
        <v>0</v>
      </c>
      <c r="L4" s="110">
        <f t="shared" si="0"/>
        <v>0</v>
      </c>
      <c r="M4" s="110">
        <f t="shared" si="0"/>
        <v>0</v>
      </c>
      <c r="N4" s="110">
        <f t="shared" si="0"/>
        <v>0</v>
      </c>
    </row>
    <row r="5" spans="1:14" ht="20.100000000000001" customHeight="1" x14ac:dyDescent="0.2">
      <c r="A5" s="165">
        <v>1</v>
      </c>
      <c r="B5" s="165" t="s">
        <v>77</v>
      </c>
      <c r="C5" s="110">
        <v>65273.580009999998</v>
      </c>
      <c r="D5" s="110">
        <v>65216.71514</v>
      </c>
      <c r="E5" s="110">
        <v>65495.885240000003</v>
      </c>
      <c r="F5" s="110"/>
      <c r="G5" s="110"/>
      <c r="H5" s="110"/>
      <c r="I5" s="110"/>
      <c r="J5" s="110"/>
      <c r="K5" s="110"/>
      <c r="L5" s="110"/>
      <c r="M5" s="110"/>
      <c r="N5" s="110"/>
    </row>
    <row r="6" spans="1:14" ht="20.100000000000001" customHeight="1" x14ac:dyDescent="0.2">
      <c r="A6" s="4" t="s">
        <v>75</v>
      </c>
      <c r="B6" s="167" t="s">
        <v>76</v>
      </c>
      <c r="C6" s="110">
        <f>SUM(C7:C9)</f>
        <v>27836.028700000003</v>
      </c>
      <c r="D6" s="110">
        <f t="shared" ref="D6:N6" si="1">SUM(D7:D9)</f>
        <v>29289.81914</v>
      </c>
      <c r="E6" s="110">
        <f t="shared" si="1"/>
        <v>29828.269080000002</v>
      </c>
      <c r="F6" s="110">
        <f t="shared" si="1"/>
        <v>0</v>
      </c>
      <c r="G6" s="110">
        <f t="shared" si="1"/>
        <v>0</v>
      </c>
      <c r="H6" s="110">
        <f t="shared" si="1"/>
        <v>0</v>
      </c>
      <c r="I6" s="110">
        <f t="shared" si="1"/>
        <v>0</v>
      </c>
      <c r="J6" s="110">
        <f t="shared" si="1"/>
        <v>0</v>
      </c>
      <c r="K6" s="110">
        <f t="shared" si="1"/>
        <v>0</v>
      </c>
      <c r="L6" s="110">
        <f t="shared" si="1"/>
        <v>0</v>
      </c>
      <c r="M6" s="110">
        <f t="shared" si="1"/>
        <v>0</v>
      </c>
      <c r="N6" s="110">
        <f t="shared" si="1"/>
        <v>0</v>
      </c>
    </row>
    <row r="7" spans="1:14" ht="20.100000000000001" customHeight="1" x14ac:dyDescent="0.2">
      <c r="A7" s="168">
        <v>1</v>
      </c>
      <c r="B7" s="167" t="s">
        <v>3</v>
      </c>
      <c r="C7" s="110">
        <v>5978.2889599999999</v>
      </c>
      <c r="D7" s="110">
        <v>6145.1615199999997</v>
      </c>
      <c r="E7" s="212">
        <v>6151.2191500000008</v>
      </c>
      <c r="F7" s="110"/>
      <c r="G7" s="110"/>
      <c r="H7" s="110"/>
      <c r="I7" s="110"/>
      <c r="J7" s="110"/>
      <c r="K7" s="110"/>
      <c r="L7" s="110"/>
      <c r="M7" s="110"/>
      <c r="N7" s="110"/>
    </row>
    <row r="8" spans="1:14" ht="20.100000000000001" customHeight="1" x14ac:dyDescent="0.2">
      <c r="A8" s="168">
        <v>2</v>
      </c>
      <c r="B8" s="165" t="s">
        <v>2</v>
      </c>
      <c r="C8" s="110">
        <v>19122.307570000001</v>
      </c>
      <c r="D8" s="110">
        <v>19630.58929</v>
      </c>
      <c r="E8" s="110">
        <v>17987.71197</v>
      </c>
      <c r="F8" s="110"/>
      <c r="G8" s="110"/>
      <c r="H8" s="110"/>
      <c r="I8" s="110"/>
      <c r="J8" s="110"/>
      <c r="K8" s="110"/>
      <c r="L8" s="110"/>
      <c r="M8" s="110"/>
      <c r="N8" s="110"/>
    </row>
    <row r="9" spans="1:14" ht="20.100000000000001" customHeight="1" x14ac:dyDescent="0.2">
      <c r="A9" s="168">
        <v>3</v>
      </c>
      <c r="B9" s="165" t="s">
        <v>78</v>
      </c>
      <c r="C9" s="110">
        <v>2735.43217</v>
      </c>
      <c r="D9" s="110">
        <v>3514.0683300000001</v>
      </c>
      <c r="E9" s="110">
        <v>5689.3379599999998</v>
      </c>
      <c r="F9" s="110"/>
      <c r="G9" s="110"/>
      <c r="H9" s="110"/>
      <c r="I9" s="110"/>
      <c r="J9" s="110"/>
      <c r="K9" s="110"/>
      <c r="L9" s="110"/>
      <c r="M9" s="110"/>
      <c r="N9" s="110"/>
    </row>
    <row r="10" spans="1:14" ht="20.100000000000001" customHeight="1" x14ac:dyDescent="0.2">
      <c r="A10" s="43" t="s">
        <v>82</v>
      </c>
      <c r="B10" s="165" t="s">
        <v>71</v>
      </c>
      <c r="C10" s="164">
        <v>27.387930000000001</v>
      </c>
      <c r="D10" s="110">
        <v>27.387930000000001</v>
      </c>
      <c r="E10" s="110">
        <v>30.417830000000002</v>
      </c>
      <c r="F10" s="110"/>
      <c r="G10" s="110"/>
      <c r="H10" s="110"/>
      <c r="I10" s="110"/>
      <c r="J10" s="110"/>
      <c r="K10" s="110"/>
      <c r="L10" s="110"/>
      <c r="M10" s="110"/>
      <c r="N10" s="110"/>
    </row>
    <row r="11" spans="1:14" ht="20.100000000000001" customHeight="1" x14ac:dyDescent="0.2">
      <c r="A11" s="169"/>
      <c r="B11" s="67" t="s">
        <v>4</v>
      </c>
      <c r="C11" s="170">
        <f>C4+C6+C10</f>
        <v>93136.996639999998</v>
      </c>
      <c r="D11" s="170">
        <f t="shared" ref="D11:N11" si="2">D4+D6+D10</f>
        <v>94533.92220999999</v>
      </c>
      <c r="E11" s="170">
        <f t="shared" si="2"/>
        <v>95354.572150000007</v>
      </c>
      <c r="F11" s="170">
        <f t="shared" si="2"/>
        <v>0</v>
      </c>
      <c r="G11" s="170">
        <f t="shared" si="2"/>
        <v>0</v>
      </c>
      <c r="H11" s="170">
        <f t="shared" si="2"/>
        <v>0</v>
      </c>
      <c r="I11" s="170">
        <f t="shared" si="2"/>
        <v>0</v>
      </c>
      <c r="J11" s="170">
        <f t="shared" si="2"/>
        <v>0</v>
      </c>
      <c r="K11" s="170">
        <f t="shared" si="2"/>
        <v>0</v>
      </c>
      <c r="L11" s="170">
        <f t="shared" si="2"/>
        <v>0</v>
      </c>
      <c r="M11" s="170">
        <f t="shared" si="2"/>
        <v>0</v>
      </c>
      <c r="N11" s="170">
        <f t="shared" si="2"/>
        <v>0</v>
      </c>
    </row>
    <row r="12" spans="1:14" ht="20.100000000000001" customHeight="1" x14ac:dyDescent="0.2">
      <c r="A12" s="4" t="s">
        <v>65</v>
      </c>
      <c r="B12" s="165"/>
      <c r="C12" s="162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</row>
    <row r="13" spans="1:14" ht="20.100000000000001" customHeight="1" x14ac:dyDescent="0.2">
      <c r="A13" s="4" t="s">
        <v>79</v>
      </c>
      <c r="B13" s="165" t="s">
        <v>80</v>
      </c>
      <c r="C13" s="110">
        <v>-72206.200079999995</v>
      </c>
      <c r="D13" s="110">
        <v>-75525.261809999996</v>
      </c>
      <c r="E13" s="110">
        <v>-79511.875579999993</v>
      </c>
      <c r="F13" s="110"/>
      <c r="G13" s="110"/>
      <c r="H13" s="110"/>
      <c r="I13" s="110"/>
      <c r="J13" s="110"/>
      <c r="K13" s="110"/>
      <c r="L13" s="110"/>
      <c r="M13" s="110"/>
      <c r="N13" s="110"/>
    </row>
    <row r="14" spans="1:14" ht="20.100000000000001" customHeight="1" x14ac:dyDescent="0.2">
      <c r="A14" s="4" t="s">
        <v>75</v>
      </c>
      <c r="B14" s="171" t="s">
        <v>81</v>
      </c>
      <c r="C14" s="110">
        <f>SUM(C15:C19)</f>
        <v>161363.50657000003</v>
      </c>
      <c r="D14" s="110">
        <f t="shared" ref="D14:N14" si="3">SUM(D15:D19)</f>
        <v>166116.76806999999</v>
      </c>
      <c r="E14" s="110">
        <f t="shared" si="3"/>
        <v>170957.24612</v>
      </c>
      <c r="F14" s="110">
        <f t="shared" si="3"/>
        <v>0</v>
      </c>
      <c r="G14" s="110">
        <f t="shared" si="3"/>
        <v>0</v>
      </c>
      <c r="H14" s="110">
        <f t="shared" si="3"/>
        <v>0</v>
      </c>
      <c r="I14" s="110">
        <f t="shared" si="3"/>
        <v>0</v>
      </c>
      <c r="J14" s="110">
        <f t="shared" si="3"/>
        <v>0</v>
      </c>
      <c r="K14" s="110">
        <f t="shared" si="3"/>
        <v>0</v>
      </c>
      <c r="L14" s="110">
        <f t="shared" si="3"/>
        <v>0</v>
      </c>
      <c r="M14" s="110">
        <f t="shared" si="3"/>
        <v>0</v>
      </c>
      <c r="N14" s="110">
        <f t="shared" si="3"/>
        <v>0</v>
      </c>
    </row>
    <row r="15" spans="1:14" ht="20.100000000000001" customHeight="1" x14ac:dyDescent="0.2">
      <c r="A15" s="165">
        <v>1</v>
      </c>
      <c r="B15" s="165" t="s">
        <v>7</v>
      </c>
      <c r="C15" s="110">
        <v>4444.0657000000001</v>
      </c>
      <c r="D15" s="110">
        <v>4442.4485800000002</v>
      </c>
      <c r="E15" s="110">
        <v>4438.6354099999999</v>
      </c>
      <c r="F15" s="110"/>
      <c r="G15" s="110"/>
      <c r="H15" s="110"/>
      <c r="I15" s="110"/>
      <c r="J15" s="110"/>
      <c r="K15" s="110"/>
      <c r="L15" s="110"/>
      <c r="M15" s="110"/>
      <c r="N15" s="110"/>
    </row>
    <row r="16" spans="1:14" ht="20.100000000000001" customHeight="1" x14ac:dyDescent="0.2">
      <c r="A16" s="165">
        <v>2</v>
      </c>
      <c r="B16" s="165" t="s">
        <v>5</v>
      </c>
      <c r="C16" s="110">
        <v>120817.75367000001</v>
      </c>
      <c r="D16" s="110">
        <v>125631.81698999999</v>
      </c>
      <c r="E16" s="110">
        <v>130659.26918</v>
      </c>
      <c r="F16" s="110"/>
      <c r="G16" s="110"/>
      <c r="H16" s="110"/>
      <c r="I16" s="110"/>
      <c r="J16" s="110"/>
      <c r="K16" s="110"/>
      <c r="L16" s="110"/>
      <c r="M16" s="110"/>
      <c r="N16" s="110"/>
    </row>
    <row r="17" spans="1:14" ht="20.100000000000001" customHeight="1" x14ac:dyDescent="0.2">
      <c r="A17" s="165">
        <v>3</v>
      </c>
      <c r="B17" s="165" t="s">
        <v>8</v>
      </c>
      <c r="C17" s="110">
        <v>568.80028000000004</v>
      </c>
      <c r="D17" s="110">
        <v>613.46263999999996</v>
      </c>
      <c r="E17" s="110">
        <v>653.98172999999997</v>
      </c>
      <c r="F17" s="110"/>
      <c r="G17" s="110"/>
      <c r="H17" s="110"/>
      <c r="I17" s="110"/>
      <c r="J17" s="110"/>
      <c r="K17" s="110"/>
      <c r="L17" s="110"/>
      <c r="M17" s="110"/>
      <c r="N17" s="110"/>
    </row>
    <row r="18" spans="1:14" ht="20.100000000000001" customHeight="1" x14ac:dyDescent="0.2">
      <c r="A18" s="165">
        <v>4</v>
      </c>
      <c r="B18" s="165" t="s">
        <v>66</v>
      </c>
      <c r="C18" s="110"/>
      <c r="D18" s="110"/>
      <c r="E18" s="110"/>
      <c r="F18" s="110"/>
      <c r="G18" s="110"/>
      <c r="H18" s="110"/>
      <c r="I18" s="110"/>
      <c r="J18" s="110"/>
      <c r="K18" s="110"/>
      <c r="L18" s="110"/>
      <c r="M18" s="110"/>
      <c r="N18" s="110"/>
    </row>
    <row r="19" spans="1:14" ht="20.100000000000001" customHeight="1" x14ac:dyDescent="0.2">
      <c r="A19" s="168">
        <v>5</v>
      </c>
      <c r="B19" s="165" t="s">
        <v>6</v>
      </c>
      <c r="C19" s="110">
        <v>35532.886920000004</v>
      </c>
      <c r="D19" s="110">
        <v>35429.039859999997</v>
      </c>
      <c r="E19" s="110">
        <v>35205.359799999998</v>
      </c>
      <c r="F19" s="110"/>
      <c r="G19" s="110"/>
      <c r="H19" s="110"/>
      <c r="I19" s="110"/>
      <c r="J19" s="110"/>
      <c r="K19" s="110"/>
      <c r="L19" s="110"/>
      <c r="M19" s="110"/>
      <c r="N19" s="110"/>
    </row>
    <row r="20" spans="1:14" ht="20.100000000000001" customHeight="1" x14ac:dyDescent="0.2">
      <c r="A20" s="43" t="s">
        <v>82</v>
      </c>
      <c r="B20" s="165" t="s">
        <v>70</v>
      </c>
      <c r="C20" s="172">
        <v>3979.6901499999999</v>
      </c>
      <c r="D20" s="172">
        <v>3942.4159500000001</v>
      </c>
      <c r="E20" s="172">
        <v>3909.2016100000001</v>
      </c>
      <c r="F20" s="172"/>
      <c r="G20" s="172"/>
      <c r="H20" s="172"/>
      <c r="I20" s="172"/>
      <c r="J20" s="172"/>
      <c r="K20" s="172"/>
      <c r="L20" s="172"/>
      <c r="M20" s="172"/>
      <c r="N20" s="172"/>
    </row>
    <row r="21" spans="1:14" ht="20.100000000000001" customHeight="1" x14ac:dyDescent="0.2">
      <c r="A21" s="169"/>
      <c r="B21" s="67" t="s">
        <v>67</v>
      </c>
      <c r="C21" s="163">
        <f>C13+C14+C20</f>
        <v>93136.996640000027</v>
      </c>
      <c r="D21" s="163">
        <f t="shared" ref="D21:N21" si="4">D13+D14+D20</f>
        <v>94533.92220999999</v>
      </c>
      <c r="E21" s="163">
        <f>E13+E14+E20</f>
        <v>95354.572150000007</v>
      </c>
      <c r="F21" s="163">
        <f t="shared" si="4"/>
        <v>0</v>
      </c>
      <c r="G21" s="163">
        <f t="shared" si="4"/>
        <v>0</v>
      </c>
      <c r="H21" s="163">
        <f t="shared" si="4"/>
        <v>0</v>
      </c>
      <c r="I21" s="163">
        <f t="shared" si="4"/>
        <v>0</v>
      </c>
      <c r="J21" s="163">
        <f t="shared" si="4"/>
        <v>0</v>
      </c>
      <c r="K21" s="163">
        <f t="shared" si="4"/>
        <v>0</v>
      </c>
      <c r="L21" s="163">
        <f t="shared" si="4"/>
        <v>0</v>
      </c>
      <c r="M21" s="163">
        <f t="shared" si="4"/>
        <v>0</v>
      </c>
      <c r="N21" s="163">
        <f t="shared" si="4"/>
        <v>0</v>
      </c>
    </row>
    <row r="22" spans="1:14" ht="20.100000000000001" customHeight="1" x14ac:dyDescent="0.2">
      <c r="A22" s="2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ht="20.100000000000001" customHeight="1" x14ac:dyDescent="0.2">
      <c r="A23" s="6"/>
      <c r="B23" s="25" t="s">
        <v>48</v>
      </c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</row>
    <row r="24" spans="1:14" ht="20.100000000000001" customHeight="1" x14ac:dyDescent="0.2">
      <c r="A24" s="6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</row>
    <row r="25" spans="1:14" ht="20.100000000000001" customHeight="1" x14ac:dyDescent="0.2">
      <c r="A25" s="6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</row>
    <row r="26" spans="1:14" ht="20.100000000000001" customHeight="1" x14ac:dyDescent="0.2">
      <c r="A26" s="7"/>
      <c r="B26" s="8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</row>
    <row r="27" spans="1:14" ht="20.100000000000001" customHeight="1" x14ac:dyDescent="0.2">
      <c r="A27" s="7"/>
      <c r="B27" s="8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</row>
  </sheetData>
  <mergeCells count="1">
    <mergeCell ref="A2:B2"/>
  </mergeCells>
  <pageMargins left="0.70866141732283472" right="0.70866141732283472" top="0.55118110236220474" bottom="0.55118110236220474" header="0.31496062992125984" footer="0.31496062992125984"/>
  <pageSetup paperSize="9" scale="80" fitToHeight="0" orientation="landscape" r:id="rId1"/>
  <headerFooter>
    <oddHeader>&amp;R&amp;A</oddHeader>
    <oddFooter>&amp;L&amp;D&amp;RSpracoval: ekonom1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1:AB42"/>
  <sheetViews>
    <sheetView zoomScaleNormal="100" workbookViewId="0">
      <selection activeCell="B1" sqref="B1"/>
    </sheetView>
  </sheetViews>
  <sheetFormatPr defaultRowHeight="12.75" x14ac:dyDescent="0.2"/>
  <cols>
    <col min="1" max="1" width="3.7109375" customWidth="1"/>
    <col min="2" max="2" width="35.28515625" customWidth="1"/>
    <col min="3" max="14" width="11.28515625" customWidth="1"/>
  </cols>
  <sheetData>
    <row r="1" spans="1:28" ht="15" customHeight="1" thickBot="1" x14ac:dyDescent="0.25">
      <c r="A1" s="60"/>
      <c r="B1" s="35" t="str">
        <f>Cover!A9</f>
        <v>Univerzitná nemocnica Martin</v>
      </c>
      <c r="C1" s="27"/>
      <c r="D1" s="35"/>
      <c r="E1" s="35"/>
      <c r="F1" s="35"/>
      <c r="G1" s="35"/>
    </row>
    <row r="2" spans="1:28" ht="24.75" customHeight="1" thickBot="1" x14ac:dyDescent="0.25">
      <c r="A2" s="198" t="s">
        <v>0</v>
      </c>
      <c r="B2" s="199"/>
      <c r="C2" s="68" t="s">
        <v>101</v>
      </c>
      <c r="D2" s="68" t="s">
        <v>128</v>
      </c>
      <c r="E2" s="68" t="s">
        <v>132</v>
      </c>
      <c r="F2" s="68" t="s">
        <v>102</v>
      </c>
      <c r="G2" s="68" t="s">
        <v>103</v>
      </c>
      <c r="H2" s="68" t="s">
        <v>104</v>
      </c>
      <c r="I2" s="68" t="s">
        <v>105</v>
      </c>
      <c r="J2" s="68" t="s">
        <v>106</v>
      </c>
      <c r="K2" s="68" t="s">
        <v>107</v>
      </c>
      <c r="L2" s="68" t="s">
        <v>108</v>
      </c>
      <c r="M2" s="68" t="s">
        <v>109</v>
      </c>
      <c r="N2" s="69" t="s">
        <v>110</v>
      </c>
    </row>
    <row r="3" spans="1:28" ht="18" customHeight="1" x14ac:dyDescent="0.25">
      <c r="A3" s="98" t="s">
        <v>87</v>
      </c>
      <c r="B3" s="99"/>
      <c r="C3" s="100">
        <v>5349.1083399999998</v>
      </c>
      <c r="D3" s="101">
        <f>C40</f>
        <v>64.488419999999678</v>
      </c>
      <c r="E3" s="101">
        <f t="shared" ref="E3:F3" si="0">D40</f>
        <v>89.029569999998785</v>
      </c>
      <c r="F3" s="101">
        <f t="shared" si="0"/>
        <v>2171.0828199999978</v>
      </c>
      <c r="G3" s="101">
        <f t="shared" ref="G3" si="1">F40</f>
        <v>907.03629999999794</v>
      </c>
      <c r="H3" s="101">
        <f t="shared" ref="H3" si="2">G40</f>
        <v>907.03629999999794</v>
      </c>
      <c r="I3" s="101">
        <f t="shared" ref="I3" si="3">H40</f>
        <v>907.03629999999794</v>
      </c>
      <c r="J3" s="101">
        <f t="shared" ref="J3" si="4">I40</f>
        <v>907.03629999999794</v>
      </c>
      <c r="K3" s="101">
        <f t="shared" ref="K3" si="5">J40</f>
        <v>907.03629999999794</v>
      </c>
      <c r="L3" s="101">
        <f t="shared" ref="L3" si="6">K40</f>
        <v>907.03629999999794</v>
      </c>
      <c r="M3" s="101">
        <f t="shared" ref="M3" si="7">L40</f>
        <v>907.03629999999794</v>
      </c>
      <c r="N3" s="102">
        <f>L40</f>
        <v>907.03629999999794</v>
      </c>
    </row>
    <row r="4" spans="1:28" x14ac:dyDescent="0.2">
      <c r="A4" s="193" t="s">
        <v>56</v>
      </c>
      <c r="B4" s="194"/>
      <c r="C4" s="93"/>
      <c r="D4" s="93"/>
      <c r="E4" s="93"/>
      <c r="F4" s="93"/>
      <c r="G4" s="94"/>
      <c r="H4" s="93"/>
      <c r="I4" s="93"/>
      <c r="J4" s="95"/>
      <c r="K4" s="96"/>
      <c r="L4" s="93"/>
      <c r="M4" s="93"/>
      <c r="N4" s="97"/>
    </row>
    <row r="5" spans="1:28" ht="14.1" customHeight="1" x14ac:dyDescent="0.2">
      <c r="A5" s="55"/>
      <c r="B5" s="54" t="s">
        <v>57</v>
      </c>
      <c r="C5" s="51"/>
      <c r="D5" s="19"/>
      <c r="E5" s="19"/>
      <c r="F5" s="19"/>
      <c r="G5" s="21"/>
      <c r="H5" s="19"/>
      <c r="I5" s="21"/>
      <c r="J5" s="19"/>
      <c r="K5" s="19"/>
      <c r="L5" s="19"/>
      <c r="M5" s="19"/>
      <c r="N5" s="38"/>
      <c r="O5" s="35"/>
      <c r="Q5" s="36"/>
      <c r="R5" s="36"/>
      <c r="T5" s="36"/>
      <c r="U5" s="36"/>
      <c r="V5" s="37"/>
      <c r="W5" s="37"/>
      <c r="X5" s="37"/>
      <c r="Y5" s="37"/>
      <c r="Z5" s="37"/>
      <c r="AA5" s="37"/>
      <c r="AB5" s="37"/>
    </row>
    <row r="6" spans="1:28" ht="14.1" customHeight="1" x14ac:dyDescent="0.2">
      <c r="A6" s="55"/>
      <c r="B6" s="54" t="s">
        <v>58</v>
      </c>
      <c r="C6" s="51"/>
      <c r="D6" s="19"/>
      <c r="E6" s="19"/>
      <c r="F6" s="19"/>
      <c r="G6" s="21"/>
      <c r="H6" s="19"/>
      <c r="I6" s="21"/>
      <c r="J6" s="19"/>
      <c r="K6" s="19"/>
      <c r="L6" s="19"/>
      <c r="M6" s="19"/>
      <c r="N6" s="38"/>
      <c r="O6" s="35"/>
      <c r="V6" s="37"/>
      <c r="W6" s="37"/>
      <c r="X6" s="37"/>
      <c r="Y6" s="37"/>
      <c r="Z6" s="37"/>
      <c r="AA6" s="37"/>
      <c r="AB6" s="37"/>
    </row>
    <row r="7" spans="1:28" ht="14.1" customHeight="1" x14ac:dyDescent="0.2">
      <c r="A7" s="55"/>
      <c r="B7" s="54" t="s">
        <v>59</v>
      </c>
      <c r="C7" s="51"/>
      <c r="D7" s="19"/>
      <c r="E7" s="19"/>
      <c r="F7" s="19"/>
      <c r="G7" s="21"/>
      <c r="H7" s="19"/>
      <c r="I7" s="21"/>
      <c r="J7" s="19"/>
      <c r="K7" s="19"/>
      <c r="L7" s="19"/>
      <c r="M7" s="19"/>
      <c r="N7" s="38"/>
      <c r="O7" s="35"/>
      <c r="V7" s="37"/>
      <c r="W7" s="37"/>
      <c r="X7" s="37"/>
      <c r="Y7" s="37"/>
      <c r="Z7" s="37"/>
      <c r="AA7" s="37"/>
      <c r="AB7" s="37"/>
    </row>
    <row r="8" spans="1:28" ht="14.1" customHeight="1" thickBot="1" x14ac:dyDescent="0.25">
      <c r="A8" s="61"/>
      <c r="B8" s="62" t="s">
        <v>63</v>
      </c>
      <c r="C8" s="63"/>
      <c r="D8" s="64"/>
      <c r="E8" s="64"/>
      <c r="F8" s="64"/>
      <c r="G8" s="65"/>
      <c r="H8" s="64"/>
      <c r="I8" s="65"/>
      <c r="J8" s="64"/>
      <c r="K8" s="64"/>
      <c r="L8" s="64"/>
      <c r="M8" s="64"/>
      <c r="N8" s="66"/>
      <c r="O8" s="35"/>
      <c r="Q8" s="36"/>
      <c r="V8" s="37"/>
      <c r="W8" s="37"/>
      <c r="X8" s="37"/>
      <c r="Y8" s="37"/>
      <c r="Z8" s="37"/>
      <c r="AA8" s="37"/>
      <c r="AB8" s="37"/>
    </row>
    <row r="9" spans="1:28" ht="14.1" customHeight="1" x14ac:dyDescent="0.2">
      <c r="A9" s="72" t="s">
        <v>34</v>
      </c>
      <c r="B9" s="73"/>
      <c r="C9" s="105">
        <f>C17</f>
        <v>7151.7512199999992</v>
      </c>
      <c r="D9" s="105">
        <f t="shared" ref="D9:N9" si="8">D17</f>
        <v>10230.666949999999</v>
      </c>
      <c r="E9" s="105">
        <f t="shared" si="8"/>
        <v>11929.89885</v>
      </c>
      <c r="F9" s="105">
        <f t="shared" si="8"/>
        <v>7861.6470999999992</v>
      </c>
      <c r="G9" s="105">
        <f t="shared" si="8"/>
        <v>0</v>
      </c>
      <c r="H9" s="105">
        <f t="shared" si="8"/>
        <v>0</v>
      </c>
      <c r="I9" s="105">
        <f t="shared" si="8"/>
        <v>0</v>
      </c>
      <c r="J9" s="105">
        <f t="shared" si="8"/>
        <v>0</v>
      </c>
      <c r="K9" s="105">
        <f t="shared" si="8"/>
        <v>0</v>
      </c>
      <c r="L9" s="105">
        <f t="shared" si="8"/>
        <v>0</v>
      </c>
      <c r="M9" s="105">
        <f t="shared" si="8"/>
        <v>0</v>
      </c>
      <c r="N9" s="173">
        <f t="shared" si="8"/>
        <v>0</v>
      </c>
    </row>
    <row r="10" spans="1:28" ht="14.1" customHeight="1" x14ac:dyDescent="0.2">
      <c r="A10" s="29"/>
      <c r="B10" s="54" t="s">
        <v>13</v>
      </c>
      <c r="C10" s="20">
        <v>6160.7919199999997</v>
      </c>
      <c r="D10" s="21">
        <v>7415.7027099999996</v>
      </c>
      <c r="E10" s="203">
        <v>6996.0639000000001</v>
      </c>
      <c r="F10" s="203">
        <v>7048.1530199999997</v>
      </c>
      <c r="G10" s="21"/>
      <c r="H10" s="19"/>
      <c r="I10" s="19"/>
      <c r="J10" s="19"/>
      <c r="K10" s="19"/>
      <c r="L10" s="19"/>
      <c r="M10" s="19"/>
      <c r="N10" s="38"/>
      <c r="Q10" s="36"/>
      <c r="V10" s="37"/>
      <c r="W10" s="37"/>
      <c r="X10" s="37"/>
      <c r="Y10" s="37"/>
      <c r="Z10" s="37"/>
      <c r="AA10" s="37"/>
      <c r="AB10" s="37"/>
    </row>
    <row r="11" spans="1:28" ht="14.1" customHeight="1" x14ac:dyDescent="0.2">
      <c r="A11" s="29"/>
      <c r="B11" s="54" t="s">
        <v>14</v>
      </c>
      <c r="C11" s="20">
        <v>13.686029999999999</v>
      </c>
      <c r="D11" s="21">
        <v>1821.6850099999999</v>
      </c>
      <c r="E11" s="203">
        <v>4236.7262199999996</v>
      </c>
      <c r="F11" s="203">
        <v>0.21639</v>
      </c>
      <c r="G11" s="21"/>
      <c r="H11" s="19"/>
      <c r="I11" s="19"/>
      <c r="J11" s="19"/>
      <c r="K11" s="19"/>
      <c r="L11" s="19"/>
      <c r="M11" s="19"/>
      <c r="N11" s="38"/>
      <c r="V11" s="37"/>
      <c r="W11" s="37"/>
      <c r="X11" s="37"/>
      <c r="Y11" s="37"/>
      <c r="Z11" s="37"/>
      <c r="AA11" s="37"/>
      <c r="AB11" s="37"/>
    </row>
    <row r="12" spans="1:28" ht="14.1" customHeight="1" x14ac:dyDescent="0.2">
      <c r="A12" s="29"/>
      <c r="B12" s="54" t="s">
        <v>15</v>
      </c>
      <c r="C12" s="20">
        <v>513.11312000000009</v>
      </c>
      <c r="D12" s="21">
        <v>881.09838999999999</v>
      </c>
      <c r="E12" s="203">
        <v>621.10230999999999</v>
      </c>
      <c r="F12" s="203">
        <v>618.41332999999997</v>
      </c>
      <c r="G12" s="21"/>
      <c r="H12" s="19"/>
      <c r="I12" s="19"/>
      <c r="J12" s="19"/>
      <c r="K12" s="19"/>
      <c r="L12" s="19"/>
      <c r="M12" s="19"/>
      <c r="N12" s="38"/>
      <c r="P12" s="195"/>
      <c r="Q12" s="195"/>
      <c r="V12" s="37"/>
      <c r="W12" s="37"/>
      <c r="X12" s="37"/>
      <c r="Y12" s="37"/>
      <c r="Z12" s="37"/>
      <c r="AA12" s="37"/>
      <c r="AB12" s="37"/>
    </row>
    <row r="13" spans="1:28" ht="14.1" customHeight="1" x14ac:dyDescent="0.2">
      <c r="A13" s="74"/>
      <c r="B13" s="75" t="s">
        <v>35</v>
      </c>
      <c r="C13" s="76">
        <f>C10+C11+C12</f>
        <v>6687.5910699999995</v>
      </c>
      <c r="D13" s="76">
        <f t="shared" ref="D13:N13" si="9">D10+D11+D12</f>
        <v>10118.486109999998</v>
      </c>
      <c r="E13" s="76">
        <f t="shared" si="9"/>
        <v>11853.89243</v>
      </c>
      <c r="F13" s="76">
        <f t="shared" si="9"/>
        <v>7666.7827399999996</v>
      </c>
      <c r="G13" s="76">
        <f t="shared" si="9"/>
        <v>0</v>
      </c>
      <c r="H13" s="76">
        <f t="shared" si="9"/>
        <v>0</v>
      </c>
      <c r="I13" s="76">
        <f t="shared" si="9"/>
        <v>0</v>
      </c>
      <c r="J13" s="76">
        <f t="shared" si="9"/>
        <v>0</v>
      </c>
      <c r="K13" s="76">
        <f t="shared" si="9"/>
        <v>0</v>
      </c>
      <c r="L13" s="76">
        <f t="shared" si="9"/>
        <v>0</v>
      </c>
      <c r="M13" s="76">
        <f t="shared" si="9"/>
        <v>0</v>
      </c>
      <c r="N13" s="77">
        <f t="shared" si="9"/>
        <v>0</v>
      </c>
    </row>
    <row r="14" spans="1:28" ht="14.1" customHeight="1" x14ac:dyDescent="0.2">
      <c r="A14" s="29"/>
      <c r="B14" s="54" t="s">
        <v>36</v>
      </c>
      <c r="C14" s="20">
        <v>464.16014999999999</v>
      </c>
      <c r="D14" s="21">
        <v>112.18084000000002</v>
      </c>
      <c r="E14" s="203">
        <v>76.006419999999977</v>
      </c>
      <c r="F14" s="203">
        <v>194.86435999999998</v>
      </c>
      <c r="G14" s="21"/>
      <c r="H14" s="19"/>
      <c r="I14" s="19"/>
      <c r="J14" s="34"/>
      <c r="K14" s="19"/>
      <c r="L14" s="19"/>
      <c r="M14" s="19"/>
      <c r="N14" s="38"/>
      <c r="P14" s="36"/>
      <c r="Q14" s="36"/>
      <c r="V14" s="37"/>
      <c r="W14" s="37"/>
      <c r="X14" s="37"/>
      <c r="Y14" s="37"/>
      <c r="Z14" s="37"/>
      <c r="AA14" s="37"/>
      <c r="AB14" s="37"/>
    </row>
    <row r="15" spans="1:28" ht="14.1" customHeight="1" x14ac:dyDescent="0.2">
      <c r="A15" s="29"/>
      <c r="B15" s="54" t="s">
        <v>61</v>
      </c>
      <c r="C15" s="52">
        <v>0</v>
      </c>
      <c r="D15" s="21">
        <v>0</v>
      </c>
      <c r="E15" s="203">
        <v>0</v>
      </c>
      <c r="F15" s="203">
        <v>0</v>
      </c>
      <c r="G15" s="21"/>
      <c r="H15" s="19"/>
      <c r="I15" s="19"/>
      <c r="J15" s="19"/>
      <c r="K15" s="19"/>
      <c r="L15" s="19"/>
      <c r="M15" s="19"/>
      <c r="N15" s="38"/>
      <c r="O15" s="35"/>
      <c r="P15" s="36"/>
      <c r="Q15" s="36"/>
      <c r="V15" s="37"/>
      <c r="W15" s="37"/>
      <c r="X15" s="37"/>
      <c r="Y15" s="37"/>
      <c r="Z15" s="37"/>
      <c r="AA15" s="37"/>
      <c r="AB15" s="37"/>
    </row>
    <row r="16" spans="1:28" ht="14.1" customHeight="1" x14ac:dyDescent="0.2">
      <c r="A16" s="29"/>
      <c r="B16" s="54" t="s">
        <v>60</v>
      </c>
      <c r="C16" s="52">
        <v>0</v>
      </c>
      <c r="D16" s="21">
        <v>0</v>
      </c>
      <c r="E16" s="203">
        <v>0</v>
      </c>
      <c r="F16" s="203">
        <v>0</v>
      </c>
      <c r="G16" s="21"/>
      <c r="H16" s="19"/>
      <c r="I16" s="19"/>
      <c r="J16" s="19"/>
      <c r="K16" s="19"/>
      <c r="L16" s="19"/>
      <c r="M16" s="19"/>
      <c r="N16" s="38"/>
      <c r="O16" s="35"/>
      <c r="P16" s="36"/>
      <c r="Q16" s="36"/>
      <c r="V16" s="37"/>
      <c r="W16" s="37"/>
      <c r="X16" s="37"/>
      <c r="Y16" s="37"/>
      <c r="Z16" s="37"/>
      <c r="AA16" s="37"/>
      <c r="AB16" s="37"/>
    </row>
    <row r="17" spans="1:28" ht="14.1" customHeight="1" thickBot="1" x14ac:dyDescent="0.25">
      <c r="A17" s="85"/>
      <c r="B17" s="86" t="s">
        <v>64</v>
      </c>
      <c r="C17" s="87">
        <f>SUM(C13:C16)</f>
        <v>7151.7512199999992</v>
      </c>
      <c r="D17" s="87">
        <f t="shared" ref="D17:N17" si="10">SUM(D13:D16)</f>
        <v>10230.666949999999</v>
      </c>
      <c r="E17" s="87">
        <f t="shared" si="10"/>
        <v>11929.89885</v>
      </c>
      <c r="F17" s="87">
        <f t="shared" si="10"/>
        <v>7861.6470999999992</v>
      </c>
      <c r="G17" s="87">
        <f t="shared" si="10"/>
        <v>0</v>
      </c>
      <c r="H17" s="87">
        <f t="shared" si="10"/>
        <v>0</v>
      </c>
      <c r="I17" s="87">
        <f t="shared" si="10"/>
        <v>0</v>
      </c>
      <c r="J17" s="87">
        <f t="shared" si="10"/>
        <v>0</v>
      </c>
      <c r="K17" s="87">
        <f t="shared" si="10"/>
        <v>0</v>
      </c>
      <c r="L17" s="87">
        <f t="shared" si="10"/>
        <v>0</v>
      </c>
      <c r="M17" s="87">
        <f t="shared" si="10"/>
        <v>0</v>
      </c>
      <c r="N17" s="88">
        <f t="shared" si="10"/>
        <v>0</v>
      </c>
    </row>
    <row r="18" spans="1:28" ht="14.1" customHeight="1" x14ac:dyDescent="0.2">
      <c r="A18" s="70" t="s">
        <v>37</v>
      </c>
      <c r="B18" s="71"/>
      <c r="C18" s="84">
        <f>C38</f>
        <v>12436.371139999999</v>
      </c>
      <c r="D18" s="84">
        <f t="shared" ref="D18:N18" si="11">D38</f>
        <v>10206.1258</v>
      </c>
      <c r="E18" s="84">
        <f t="shared" si="11"/>
        <v>9847.8456000000006</v>
      </c>
      <c r="F18" s="84">
        <f t="shared" si="11"/>
        <v>9125.69362</v>
      </c>
      <c r="G18" s="84">
        <f t="shared" si="11"/>
        <v>0</v>
      </c>
      <c r="H18" s="84">
        <f t="shared" si="11"/>
        <v>0</v>
      </c>
      <c r="I18" s="84">
        <f t="shared" si="11"/>
        <v>0</v>
      </c>
      <c r="J18" s="84">
        <f t="shared" si="11"/>
        <v>0</v>
      </c>
      <c r="K18" s="84">
        <f t="shared" si="11"/>
        <v>0</v>
      </c>
      <c r="L18" s="84">
        <f t="shared" si="11"/>
        <v>0</v>
      </c>
      <c r="M18" s="84">
        <f t="shared" si="11"/>
        <v>0</v>
      </c>
      <c r="N18" s="174">
        <f t="shared" si="11"/>
        <v>0</v>
      </c>
    </row>
    <row r="19" spans="1:28" ht="14.1" customHeight="1" x14ac:dyDescent="0.2">
      <c r="A19" s="30"/>
      <c r="B19" s="56" t="s">
        <v>89</v>
      </c>
      <c r="C19" s="20">
        <v>7625.9216799999995</v>
      </c>
      <c r="D19" s="21">
        <v>5152.6982099999987</v>
      </c>
      <c r="E19" s="203">
        <v>4977.6344399999998</v>
      </c>
      <c r="F19" s="203">
        <v>5120.7278200000001</v>
      </c>
      <c r="G19" s="21"/>
      <c r="H19" s="21"/>
      <c r="I19" s="21"/>
      <c r="J19" s="21"/>
      <c r="K19" s="19"/>
      <c r="L19" s="21"/>
      <c r="M19" s="21"/>
      <c r="N19" s="39"/>
      <c r="P19" s="40"/>
      <c r="V19" s="37"/>
      <c r="W19" s="37"/>
      <c r="X19" s="37"/>
      <c r="Y19" s="37"/>
      <c r="Z19" s="37"/>
      <c r="AA19" s="37"/>
      <c r="AB19" s="37"/>
    </row>
    <row r="20" spans="1:28" ht="14.1" customHeight="1" x14ac:dyDescent="0.2">
      <c r="A20" s="31"/>
      <c r="B20" s="57" t="s">
        <v>90</v>
      </c>
      <c r="C20" s="20">
        <v>1130.37085</v>
      </c>
      <c r="D20" s="21">
        <v>1318.5939300000002</v>
      </c>
      <c r="E20" s="203">
        <v>1272.5667599999999</v>
      </c>
      <c r="F20" s="203">
        <v>1301.4847400000001</v>
      </c>
      <c r="G20" s="21"/>
      <c r="H20" s="21"/>
      <c r="I20" s="21"/>
      <c r="J20" s="21"/>
      <c r="K20" s="19"/>
      <c r="L20" s="21"/>
      <c r="M20" s="21"/>
      <c r="N20" s="39"/>
      <c r="P20" s="40"/>
      <c r="V20" s="37"/>
      <c r="W20" s="37"/>
      <c r="X20" s="37"/>
      <c r="Y20" s="37"/>
      <c r="Z20" s="37"/>
      <c r="AA20" s="37"/>
      <c r="AB20" s="37"/>
    </row>
    <row r="21" spans="1:28" ht="14.1" customHeight="1" x14ac:dyDescent="0.2">
      <c r="A21" s="30"/>
      <c r="B21" s="56" t="s">
        <v>38</v>
      </c>
      <c r="C21" s="20">
        <v>1.655</v>
      </c>
      <c r="D21" s="21">
        <v>2.0555100000000004</v>
      </c>
      <c r="E21" s="203">
        <v>1.6682399999999999</v>
      </c>
      <c r="F21" s="203">
        <v>0</v>
      </c>
      <c r="G21" s="21"/>
      <c r="H21" s="21"/>
      <c r="I21" s="21"/>
      <c r="J21" s="41"/>
      <c r="K21" s="19"/>
      <c r="L21" s="21"/>
      <c r="M21" s="21"/>
      <c r="N21" s="39"/>
      <c r="V21" s="37"/>
      <c r="W21" s="37"/>
      <c r="X21" s="37"/>
      <c r="Y21" s="37"/>
      <c r="Z21" s="37"/>
      <c r="AA21" s="37"/>
      <c r="AB21" s="37"/>
    </row>
    <row r="22" spans="1:28" ht="14.1" customHeight="1" x14ac:dyDescent="0.2">
      <c r="A22" s="78"/>
      <c r="B22" s="79" t="s">
        <v>39</v>
      </c>
      <c r="C22" s="80">
        <f>SUM(C19:C21)</f>
        <v>8757.9475299999995</v>
      </c>
      <c r="D22" s="80">
        <f t="shared" ref="D22:N22" si="12">SUM(D19:D21)</f>
        <v>6473.3476499999988</v>
      </c>
      <c r="E22" s="80">
        <f t="shared" si="12"/>
        <v>6251.8694399999995</v>
      </c>
      <c r="F22" s="80">
        <f t="shared" si="12"/>
        <v>6422.2125599999999</v>
      </c>
      <c r="G22" s="80">
        <f t="shared" si="12"/>
        <v>0</v>
      </c>
      <c r="H22" s="80">
        <f t="shared" si="12"/>
        <v>0</v>
      </c>
      <c r="I22" s="80">
        <f t="shared" si="12"/>
        <v>0</v>
      </c>
      <c r="J22" s="80">
        <f t="shared" si="12"/>
        <v>0</v>
      </c>
      <c r="K22" s="80">
        <f t="shared" si="12"/>
        <v>0</v>
      </c>
      <c r="L22" s="80">
        <f t="shared" si="12"/>
        <v>0</v>
      </c>
      <c r="M22" s="80">
        <f t="shared" si="12"/>
        <v>0</v>
      </c>
      <c r="N22" s="81">
        <f t="shared" si="12"/>
        <v>0</v>
      </c>
    </row>
    <row r="23" spans="1:28" ht="14.1" customHeight="1" x14ac:dyDescent="0.2">
      <c r="A23" s="32"/>
      <c r="B23" s="56" t="s">
        <v>21</v>
      </c>
      <c r="C23" s="20">
        <v>1439.8100999999999</v>
      </c>
      <c r="D23" s="21">
        <v>1198.9337000000003</v>
      </c>
      <c r="E23" s="203">
        <v>1302.7977900000001</v>
      </c>
      <c r="F23" s="203">
        <v>809.16138999999987</v>
      </c>
      <c r="G23" s="21"/>
      <c r="H23" s="21"/>
      <c r="I23" s="21"/>
      <c r="J23" s="19"/>
      <c r="K23" s="19"/>
      <c r="L23" s="21"/>
      <c r="M23" s="21"/>
      <c r="N23" s="39"/>
      <c r="V23" s="37"/>
      <c r="W23" s="37"/>
      <c r="X23" s="37"/>
      <c r="Y23" s="37"/>
      <c r="Z23" s="37"/>
      <c r="AA23" s="37"/>
      <c r="AB23" s="37"/>
    </row>
    <row r="24" spans="1:28" ht="14.1" customHeight="1" x14ac:dyDescent="0.2">
      <c r="A24" s="32"/>
      <c r="B24" s="56" t="s">
        <v>83</v>
      </c>
      <c r="C24" s="20">
        <v>96.715260000000001</v>
      </c>
      <c r="D24" s="21">
        <v>111.67552000000001</v>
      </c>
      <c r="E24" s="203">
        <v>99.59447999999999</v>
      </c>
      <c r="F24" s="203">
        <v>102.33561999999999</v>
      </c>
      <c r="G24" s="21"/>
      <c r="H24" s="21"/>
      <c r="I24" s="21"/>
      <c r="J24" s="19"/>
      <c r="K24" s="19"/>
      <c r="L24" s="21"/>
      <c r="M24" s="21"/>
      <c r="N24" s="39"/>
      <c r="V24" s="37"/>
      <c r="W24" s="37"/>
      <c r="X24" s="37"/>
      <c r="Y24" s="37"/>
      <c r="Z24" s="37"/>
      <c r="AA24" s="37"/>
      <c r="AB24" s="37"/>
    </row>
    <row r="25" spans="1:28" ht="14.1" customHeight="1" x14ac:dyDescent="0.2">
      <c r="A25" s="32"/>
      <c r="B25" s="56" t="s">
        <v>84</v>
      </c>
      <c r="C25" s="20">
        <v>115.22212</v>
      </c>
      <c r="D25" s="21">
        <v>144.98758999999995</v>
      </c>
      <c r="E25" s="203">
        <v>101.09067999999999</v>
      </c>
      <c r="F25" s="203">
        <v>140.06243000000003</v>
      </c>
      <c r="G25" s="21"/>
      <c r="H25" s="21"/>
      <c r="I25" s="21"/>
      <c r="J25" s="19"/>
      <c r="K25" s="19"/>
      <c r="L25" s="21"/>
      <c r="M25" s="21"/>
      <c r="N25" s="39"/>
      <c r="V25" s="37"/>
      <c r="W25" s="37"/>
      <c r="X25" s="37"/>
      <c r="Y25" s="37"/>
      <c r="Z25" s="37"/>
      <c r="AA25" s="37"/>
      <c r="AB25" s="37"/>
    </row>
    <row r="26" spans="1:28" ht="14.1" customHeight="1" x14ac:dyDescent="0.2">
      <c r="A26" s="32"/>
      <c r="B26" s="56" t="s">
        <v>86</v>
      </c>
      <c r="C26" s="20">
        <v>993.17318000000012</v>
      </c>
      <c r="D26" s="21">
        <v>778.60913000000016</v>
      </c>
      <c r="E26" s="203">
        <v>522.20699000000002</v>
      </c>
      <c r="F26" s="203">
        <v>374.70375999999999</v>
      </c>
      <c r="G26" s="21"/>
      <c r="H26" s="21"/>
      <c r="I26" s="21"/>
      <c r="J26" s="19"/>
      <c r="K26" s="19"/>
      <c r="L26" s="21"/>
      <c r="M26" s="21"/>
      <c r="N26" s="39"/>
      <c r="V26" s="37"/>
      <c r="W26" s="37"/>
      <c r="X26" s="37"/>
      <c r="Y26" s="37"/>
      <c r="Z26" s="37"/>
      <c r="AA26" s="37"/>
      <c r="AB26" s="37"/>
    </row>
    <row r="27" spans="1:28" ht="14.1" customHeight="1" x14ac:dyDescent="0.2">
      <c r="A27" s="32"/>
      <c r="B27" s="56" t="s">
        <v>22</v>
      </c>
      <c r="C27" s="20">
        <v>260.60822999999999</v>
      </c>
      <c r="D27" s="21">
        <v>210.13597000000004</v>
      </c>
      <c r="E27" s="203">
        <v>280.63715999999999</v>
      </c>
      <c r="F27" s="203">
        <v>231.00771999999998</v>
      </c>
      <c r="G27" s="21"/>
      <c r="H27" s="21"/>
      <c r="I27" s="21"/>
      <c r="J27" s="19"/>
      <c r="K27" s="19"/>
      <c r="L27" s="21"/>
      <c r="M27" s="21"/>
      <c r="N27" s="39"/>
      <c r="Y27" s="40"/>
      <c r="AB27" s="37"/>
    </row>
    <row r="28" spans="1:28" ht="14.1" customHeight="1" x14ac:dyDescent="0.2">
      <c r="A28" s="78"/>
      <c r="B28" s="79" t="s">
        <v>23</v>
      </c>
      <c r="C28" s="80">
        <f t="shared" ref="C28:E28" si="13">SUM(C23:C27)</f>
        <v>2905.5288899999996</v>
      </c>
      <c r="D28" s="80">
        <f t="shared" si="13"/>
        <v>2444.3419100000001</v>
      </c>
      <c r="E28" s="80">
        <f t="shared" si="13"/>
        <v>2306.3271000000004</v>
      </c>
      <c r="F28" s="80">
        <f t="shared" ref="F28:N28" si="14">SUM(F23:F27)</f>
        <v>1657.2709199999999</v>
      </c>
      <c r="G28" s="80">
        <f t="shared" si="14"/>
        <v>0</v>
      </c>
      <c r="H28" s="80">
        <f t="shared" si="14"/>
        <v>0</v>
      </c>
      <c r="I28" s="80">
        <f t="shared" si="14"/>
        <v>0</v>
      </c>
      <c r="J28" s="80">
        <f t="shared" si="14"/>
        <v>0</v>
      </c>
      <c r="K28" s="80">
        <f t="shared" si="14"/>
        <v>0</v>
      </c>
      <c r="L28" s="80">
        <f t="shared" si="14"/>
        <v>0</v>
      </c>
      <c r="M28" s="80">
        <f t="shared" si="14"/>
        <v>0</v>
      </c>
      <c r="N28" s="81">
        <f t="shared" si="14"/>
        <v>0</v>
      </c>
      <c r="O28" s="42"/>
    </row>
    <row r="29" spans="1:28" ht="14.1" customHeight="1" x14ac:dyDescent="0.2">
      <c r="A29" s="29"/>
      <c r="B29" s="56" t="s">
        <v>40</v>
      </c>
      <c r="C29" s="52">
        <v>13.311360000000001</v>
      </c>
      <c r="D29" s="21">
        <v>538.47627999999997</v>
      </c>
      <c r="E29" s="203">
        <v>594.73699999999997</v>
      </c>
      <c r="F29" s="203">
        <v>444.70445999999998</v>
      </c>
      <c r="G29" s="21"/>
      <c r="H29" s="21"/>
      <c r="I29" s="21"/>
      <c r="J29" s="19"/>
      <c r="K29" s="19"/>
      <c r="L29" s="21"/>
      <c r="M29" s="21"/>
      <c r="N29" s="39"/>
      <c r="O29" s="42"/>
      <c r="AB29" s="37"/>
    </row>
    <row r="30" spans="1:28" ht="14.1" customHeight="1" x14ac:dyDescent="0.2">
      <c r="A30" s="32"/>
      <c r="B30" s="56" t="s">
        <v>41</v>
      </c>
      <c r="C30" s="20">
        <v>27.380240000000001</v>
      </c>
      <c r="D30" s="21">
        <v>60.515610000000002</v>
      </c>
      <c r="E30" s="203">
        <v>0</v>
      </c>
      <c r="F30" s="203">
        <v>6.8253199999999996</v>
      </c>
      <c r="G30" s="21"/>
      <c r="H30" s="21"/>
      <c r="I30" s="21"/>
      <c r="J30" s="19"/>
      <c r="K30" s="19"/>
      <c r="L30" s="21"/>
      <c r="M30" s="21"/>
      <c r="N30" s="39"/>
      <c r="O30" s="42"/>
      <c r="AB30" s="37"/>
    </row>
    <row r="31" spans="1:28" ht="14.1" customHeight="1" x14ac:dyDescent="0.2">
      <c r="A31" s="32"/>
      <c r="B31" s="56" t="s">
        <v>42</v>
      </c>
      <c r="C31" s="20">
        <v>14.097160000000001</v>
      </c>
      <c r="D31" s="21">
        <v>56.177370000000003</v>
      </c>
      <c r="E31" s="203">
        <v>39.637629999999994</v>
      </c>
      <c r="F31" s="203">
        <v>23.331559999999996</v>
      </c>
      <c r="G31" s="21"/>
      <c r="H31" s="21"/>
      <c r="I31" s="21"/>
      <c r="J31" s="19"/>
      <c r="K31" s="19"/>
      <c r="L31" s="21"/>
      <c r="M31" s="21"/>
      <c r="N31" s="39"/>
      <c r="O31" s="42"/>
      <c r="Y31" s="40"/>
      <c r="AB31" s="37"/>
    </row>
    <row r="32" spans="1:28" ht="14.1" customHeight="1" x14ac:dyDescent="0.2">
      <c r="A32" s="32"/>
      <c r="B32" s="56" t="s">
        <v>43</v>
      </c>
      <c r="C32" s="20">
        <v>19.61262</v>
      </c>
      <c r="D32" s="21">
        <v>15.5358</v>
      </c>
      <c r="E32" s="203">
        <v>4.5357200000000004</v>
      </c>
      <c r="F32" s="203">
        <v>12.62304</v>
      </c>
      <c r="G32" s="21"/>
      <c r="H32" s="21"/>
      <c r="I32" s="21"/>
      <c r="J32" s="19"/>
      <c r="K32" s="19"/>
      <c r="L32" s="21"/>
      <c r="M32" s="21"/>
      <c r="N32" s="39"/>
      <c r="O32" s="42"/>
      <c r="AB32" s="37"/>
    </row>
    <row r="33" spans="1:28" ht="14.1" customHeight="1" x14ac:dyDescent="0.2">
      <c r="A33" s="32"/>
      <c r="B33" s="56" t="s">
        <v>44</v>
      </c>
      <c r="C33" s="20">
        <v>25.053090000000001</v>
      </c>
      <c r="D33" s="21">
        <v>11.69861</v>
      </c>
      <c r="E33" s="203">
        <v>20.80181</v>
      </c>
      <c r="F33" s="203">
        <v>23.200839999999999</v>
      </c>
      <c r="G33" s="21"/>
      <c r="H33" s="21"/>
      <c r="I33" s="21"/>
      <c r="J33" s="19"/>
      <c r="K33" s="19"/>
      <c r="L33" s="21"/>
      <c r="M33" s="21"/>
      <c r="N33" s="39"/>
      <c r="AB33" s="37"/>
    </row>
    <row r="34" spans="1:28" ht="14.1" customHeight="1" x14ac:dyDescent="0.2">
      <c r="A34" s="78"/>
      <c r="B34" s="79" t="s">
        <v>45</v>
      </c>
      <c r="C34" s="82">
        <f>SUM(C30:C33)</f>
        <v>86.143110000000007</v>
      </c>
      <c r="D34" s="82">
        <f t="shared" ref="D34:F34" si="15">SUM(D30:D33)</f>
        <v>143.92739</v>
      </c>
      <c r="E34" s="82">
        <f t="shared" si="15"/>
        <v>64.975159999999988</v>
      </c>
      <c r="F34" s="82">
        <f t="shared" si="15"/>
        <v>65.980759999999989</v>
      </c>
      <c r="G34" s="82">
        <f t="shared" ref="G34:N34" si="16">SUM(G30:G33)</f>
        <v>0</v>
      </c>
      <c r="H34" s="82">
        <f t="shared" si="16"/>
        <v>0</v>
      </c>
      <c r="I34" s="82">
        <f t="shared" si="16"/>
        <v>0</v>
      </c>
      <c r="J34" s="82">
        <f t="shared" si="16"/>
        <v>0</v>
      </c>
      <c r="K34" s="82">
        <f t="shared" si="16"/>
        <v>0</v>
      </c>
      <c r="L34" s="82">
        <f t="shared" si="16"/>
        <v>0</v>
      </c>
      <c r="M34" s="82">
        <f t="shared" si="16"/>
        <v>0</v>
      </c>
      <c r="N34" s="83">
        <f t="shared" si="16"/>
        <v>0</v>
      </c>
    </row>
    <row r="35" spans="1:28" ht="14.1" customHeight="1" x14ac:dyDescent="0.2">
      <c r="A35" s="29"/>
      <c r="B35" s="56" t="s">
        <v>46</v>
      </c>
      <c r="C35" s="18">
        <v>673.44024999999988</v>
      </c>
      <c r="D35" s="34">
        <v>606.03257000000008</v>
      </c>
      <c r="E35" s="203">
        <v>629.93690000000015</v>
      </c>
      <c r="F35" s="203">
        <v>535.52491999999995</v>
      </c>
      <c r="G35" s="21"/>
      <c r="H35" s="21"/>
      <c r="I35" s="21"/>
      <c r="J35" s="19"/>
      <c r="K35" s="19"/>
      <c r="L35" s="21"/>
      <c r="M35" s="21"/>
      <c r="N35" s="39"/>
      <c r="AB35" s="37"/>
    </row>
    <row r="36" spans="1:28" ht="14.1" customHeight="1" x14ac:dyDescent="0.2">
      <c r="A36" s="29"/>
      <c r="B36" s="56" t="s">
        <v>62</v>
      </c>
      <c r="C36" s="53">
        <v>0</v>
      </c>
      <c r="D36" s="19">
        <v>0</v>
      </c>
      <c r="E36" s="203">
        <v>0</v>
      </c>
      <c r="F36" s="203">
        <v>0</v>
      </c>
      <c r="G36" s="21"/>
      <c r="H36" s="21"/>
      <c r="I36" s="21"/>
      <c r="J36" s="19"/>
      <c r="K36" s="19"/>
      <c r="L36" s="21"/>
      <c r="M36" s="21"/>
      <c r="N36" s="39"/>
      <c r="AB36" s="37"/>
    </row>
    <row r="37" spans="1:28" ht="14.1" customHeight="1" x14ac:dyDescent="0.2">
      <c r="A37" s="29"/>
      <c r="B37" s="56" t="s">
        <v>91</v>
      </c>
      <c r="C37" s="53">
        <v>0</v>
      </c>
      <c r="D37" s="19">
        <v>0</v>
      </c>
      <c r="E37" s="203">
        <v>0</v>
      </c>
      <c r="F37" s="203">
        <v>0</v>
      </c>
      <c r="G37" s="21"/>
      <c r="H37" s="21"/>
      <c r="I37" s="21"/>
      <c r="J37" s="19"/>
      <c r="K37" s="19"/>
      <c r="L37" s="21"/>
      <c r="M37" s="21"/>
      <c r="N37" s="39"/>
      <c r="AB37" s="37"/>
    </row>
    <row r="38" spans="1:28" ht="14.1" customHeight="1" x14ac:dyDescent="0.2">
      <c r="A38" s="89"/>
      <c r="B38" s="90" t="s">
        <v>88</v>
      </c>
      <c r="C38" s="91">
        <f>C22+C28+C29+C34+C35+C36+C37</f>
        <v>12436.371139999999</v>
      </c>
      <c r="D38" s="91">
        <f>D22+D28+D29+D34+D35+D36+D37</f>
        <v>10206.1258</v>
      </c>
      <c r="E38" s="91">
        <f t="shared" ref="E38:N38" si="17">E37+E36+E35+E34+E29+E28+E22</f>
        <v>9847.8456000000006</v>
      </c>
      <c r="F38" s="91">
        <f t="shared" si="17"/>
        <v>9125.69362</v>
      </c>
      <c r="G38" s="91">
        <f t="shared" si="17"/>
        <v>0</v>
      </c>
      <c r="H38" s="91">
        <f t="shared" si="17"/>
        <v>0</v>
      </c>
      <c r="I38" s="91">
        <f t="shared" si="17"/>
        <v>0</v>
      </c>
      <c r="J38" s="91">
        <f t="shared" si="17"/>
        <v>0</v>
      </c>
      <c r="K38" s="91">
        <f t="shared" si="17"/>
        <v>0</v>
      </c>
      <c r="L38" s="91">
        <f t="shared" si="17"/>
        <v>0</v>
      </c>
      <c r="M38" s="91">
        <f t="shared" si="17"/>
        <v>0</v>
      </c>
      <c r="N38" s="92">
        <f t="shared" si="17"/>
        <v>0</v>
      </c>
      <c r="Y38" s="40"/>
    </row>
    <row r="39" spans="1:28" ht="14.1" customHeight="1" thickBot="1" x14ac:dyDescent="0.25">
      <c r="A39" s="59"/>
      <c r="B39" s="58" t="s">
        <v>47</v>
      </c>
      <c r="C39" s="33">
        <f>C17-C38</f>
        <v>-5284.6199200000001</v>
      </c>
      <c r="D39" s="33">
        <f>D17-D38</f>
        <v>24.541149999999107</v>
      </c>
      <c r="E39" s="33">
        <f t="shared" ref="E39:N39" si="18">E17-E38</f>
        <v>2082.053249999999</v>
      </c>
      <c r="F39" s="33">
        <f t="shared" si="18"/>
        <v>-1264.0465200000008</v>
      </c>
      <c r="G39" s="33">
        <f t="shared" si="18"/>
        <v>0</v>
      </c>
      <c r="H39" s="33">
        <f t="shared" si="18"/>
        <v>0</v>
      </c>
      <c r="I39" s="33">
        <f t="shared" si="18"/>
        <v>0</v>
      </c>
      <c r="J39" s="33">
        <f t="shared" si="18"/>
        <v>0</v>
      </c>
      <c r="K39" s="33">
        <f t="shared" si="18"/>
        <v>0</v>
      </c>
      <c r="L39" s="33">
        <f t="shared" si="18"/>
        <v>0</v>
      </c>
      <c r="M39" s="33">
        <f t="shared" si="18"/>
        <v>0</v>
      </c>
      <c r="N39" s="50">
        <f t="shared" si="18"/>
        <v>0</v>
      </c>
      <c r="Y39" s="37"/>
    </row>
    <row r="40" spans="1:28" ht="18" customHeight="1" thickBot="1" x14ac:dyDescent="0.3">
      <c r="A40" s="196" t="s">
        <v>50</v>
      </c>
      <c r="B40" s="197"/>
      <c r="C40" s="103">
        <f>C3+C17-C38</f>
        <v>64.488419999999678</v>
      </c>
      <c r="D40" s="103">
        <f>D3+D17-D38</f>
        <v>89.029569999998785</v>
      </c>
      <c r="E40" s="103">
        <f t="shared" ref="E40:M40" si="19">E3+E17-E38</f>
        <v>2171.0828199999978</v>
      </c>
      <c r="F40" s="103">
        <f t="shared" si="19"/>
        <v>907.03629999999794</v>
      </c>
      <c r="G40" s="103">
        <f t="shared" si="19"/>
        <v>907.03629999999794</v>
      </c>
      <c r="H40" s="103">
        <f t="shared" si="19"/>
        <v>907.03629999999794</v>
      </c>
      <c r="I40" s="103">
        <f t="shared" si="19"/>
        <v>907.03629999999794</v>
      </c>
      <c r="J40" s="103">
        <f t="shared" si="19"/>
        <v>907.03629999999794</v>
      </c>
      <c r="K40" s="103">
        <f t="shared" si="19"/>
        <v>907.03629999999794</v>
      </c>
      <c r="L40" s="103">
        <f t="shared" si="19"/>
        <v>907.03629999999794</v>
      </c>
      <c r="M40" s="103">
        <f t="shared" si="19"/>
        <v>907.03629999999794</v>
      </c>
      <c r="N40" s="104">
        <f t="shared" ref="N40" si="20">N3+N17-N38</f>
        <v>907.03629999999794</v>
      </c>
    </row>
    <row r="41" spans="1:28" ht="18" customHeight="1" x14ac:dyDescent="0.25">
      <c r="A41" s="26"/>
      <c r="B41" s="10"/>
      <c r="C41" s="27"/>
      <c r="D41" s="28"/>
      <c r="E41" s="28"/>
      <c r="F41" s="28"/>
      <c r="G41" s="28"/>
    </row>
    <row r="42" spans="1:28" x14ac:dyDescent="0.2">
      <c r="B42" t="s">
        <v>96</v>
      </c>
    </row>
  </sheetData>
  <mergeCells count="4">
    <mergeCell ref="A4:B4"/>
    <mergeCell ref="P12:Q12"/>
    <mergeCell ref="A40:B40"/>
    <mergeCell ref="A2:B2"/>
  </mergeCells>
  <printOptions gridLines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Header>&amp;R&amp;A</oddHeader>
    <oddFooter>&amp;L&amp;D&amp;RSpracoval:   ekonóm1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4</vt:i4>
      </vt:variant>
      <vt:variant>
        <vt:lpstr>Pomenované rozsahy</vt:lpstr>
      </vt:variant>
      <vt:variant>
        <vt:i4>2</vt:i4>
      </vt:variant>
    </vt:vector>
  </HeadingPairs>
  <TitlesOfParts>
    <vt:vector size="6" baseType="lpstr">
      <vt:lpstr>Cover</vt:lpstr>
      <vt:lpstr>Výkaz ziskov a strát_mesačne</vt:lpstr>
      <vt:lpstr>Výkaz_aktív a záväzkov_mesačne</vt:lpstr>
      <vt:lpstr>Výhľad peňažných tokov_mesačne</vt:lpstr>
      <vt:lpstr>'Výhľad peňažných tokov_mesačne'!Oblasť_tlače</vt:lpstr>
      <vt:lpstr>'Výkaz ziskov a strát_mesačne'!Oblasť_tlače</vt:lpstr>
    </vt:vector>
  </TitlesOfParts>
  <Company>MZ 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Kucerová Zuzana</dc:creator>
  <cp:lastModifiedBy>Vaslíková</cp:lastModifiedBy>
  <cp:lastPrinted>2014-02-25T09:49:46Z</cp:lastPrinted>
  <dcterms:created xsi:type="dcterms:W3CDTF">2012-03-20T09:28:01Z</dcterms:created>
  <dcterms:modified xsi:type="dcterms:W3CDTF">2023-04-27T11:31:49Z</dcterms:modified>
</cp:coreProperties>
</file>