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3\"/>
    </mc:Choice>
  </mc:AlternateContent>
  <xr:revisionPtr revIDLastSave="0" documentId="13_ncr:1_{9BEB14D0-549A-4655-8601-2327F7C8177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F34" i="3"/>
  <c r="G28" i="3"/>
  <c r="G27" i="3"/>
  <c r="F27" i="3"/>
  <c r="F28" i="3" s="1"/>
  <c r="G22" i="3"/>
  <c r="F22" i="3"/>
  <c r="G14" i="3"/>
  <c r="F14" i="3"/>
  <c r="G9" i="3"/>
  <c r="F9" i="3"/>
  <c r="D22" i="3"/>
  <c r="D27" i="3" s="1"/>
  <c r="C22" i="3"/>
  <c r="C27" i="3" s="1"/>
  <c r="D9" i="3"/>
  <c r="D14" i="3" s="1"/>
  <c r="C9" i="3"/>
  <c r="C14" i="3" s="1"/>
  <c r="C28" i="3" l="1"/>
  <c r="C34" i="3" s="1"/>
  <c r="D28" i="3"/>
  <c r="D34" i="3" s="1"/>
  <c r="E21" i="1"/>
  <c r="I17" i="4" l="1"/>
  <c r="J17" i="4"/>
  <c r="K17" i="4"/>
  <c r="L17" i="4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K13" i="4"/>
  <c r="L13" i="4"/>
  <c r="M13" i="4"/>
  <c r="N13" i="4"/>
  <c r="D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C40" i="4"/>
  <c r="F34" i="4"/>
  <c r="E34" i="4"/>
  <c r="D34" i="4"/>
  <c r="C34" i="4"/>
  <c r="C38" i="4" s="1"/>
  <c r="C39" i="4" s="1"/>
  <c r="D38" i="4" l="1"/>
  <c r="D39" i="4" s="1"/>
  <c r="D9" i="4"/>
  <c r="D40" i="4" l="1"/>
  <c r="D18" i="4"/>
  <c r="C28" i="4"/>
  <c r="C22" i="4"/>
  <c r="C13" i="4"/>
  <c r="C17" i="4" s="1"/>
  <c r="C18" i="4" l="1"/>
  <c r="C9" i="4"/>
  <c r="H26" i="3" l="1"/>
  <c r="E26" i="3"/>
  <c r="D14" i="1" l="1"/>
  <c r="D21" i="1" s="1"/>
  <c r="E14" i="1"/>
  <c r="F14" i="1"/>
  <c r="F21" i="1" s="1"/>
  <c r="G14" i="1"/>
  <c r="G21" i="1" s="1"/>
  <c r="H14" i="1"/>
  <c r="H21" i="1" s="1"/>
  <c r="I14" i="1"/>
  <c r="I21" i="1" s="1"/>
  <c r="J14" i="1"/>
  <c r="K14" i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K21" i="1"/>
  <c r="J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F11" i="1" l="1"/>
  <c r="E11" i="1"/>
  <c r="G11" i="1"/>
  <c r="K11" i="1"/>
  <c r="J11" i="1"/>
  <c r="D11" i="1"/>
  <c r="H22" i="3" l="1"/>
  <c r="E22" i="3"/>
  <c r="C21" i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H27" i="3" l="1"/>
  <c r="H14" i="3"/>
  <c r="N38" i="4"/>
  <c r="L38" i="4"/>
  <c r="J38" i="4"/>
  <c r="H38" i="4"/>
  <c r="F38" i="4"/>
  <c r="M38" i="4"/>
  <c r="K38" i="4"/>
  <c r="I38" i="4"/>
  <c r="G38" i="4"/>
  <c r="E38" i="4"/>
  <c r="H9" i="3"/>
  <c r="E9" i="3"/>
  <c r="E27" i="3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H28" i="3"/>
  <c r="H34" i="3"/>
  <c r="E14" i="3"/>
  <c r="E40" i="4" l="1"/>
  <c r="F3" i="4" s="1"/>
  <c r="E28" i="3"/>
  <c r="F40" i="4" l="1"/>
  <c r="G3" i="4" s="1"/>
  <c r="E34" i="3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<sst xmlns="http://schemas.openxmlformats.org/spreadsheetml/2006/main" count="153" uniqueCount="134">
  <si>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</si>
  <si>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</si>
  <si>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</si>
  <si>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</si>
  <si>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</si>
  <si>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</si>
  <si>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</si>
  <si>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</si>
  <si>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</si>
  <si>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</si>
  <si>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</si>
  <si>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</si>
  <si>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</si>
  <si>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</si>
  <si>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</si>
  <si>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</si>
  <si>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</si>
  <si>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</si>
  <si>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</si>
  <si>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</si>
  <si>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</si>
  <si>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</si>
  <si>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</si>
  <si>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</si>
  <si>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</si>
  <si>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</si>
  <si>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</si>
  <si>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</si>
  <si>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</si>
  <si>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</si>
  <si>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</si>
  <si>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</si>
  <si>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</si>
  <si>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</si>
  <si>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</si>
  <si>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</si>
  <si>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</si>
  <si>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</si>
  <si>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</si>
  <si>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</si>
  <si>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</si>
  <si>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</si>
  <si>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</si>
  <si>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</si>
  <si>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</si>
  <si>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</si>
  <si>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</si>
  <si>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</si>
  <si>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</si>
  <si>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</si>
  <si>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</si>
  <si>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</si>
  <si>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</si>
  <si>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</si>
  <si>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</si>
  <si>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</si>
  <si>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</si>
  <si>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</si>
  <si>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</si>
  <si>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</si>
  <si>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</si>
  <si>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</si>
  <si>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</si>
  <si>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</si>
  <si>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</si>
  <si>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</si>
  <si>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</si>
  <si>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</si>
  <si>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</si>
  <si>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</si>
  <si>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</si>
  <si>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</si>
  <si>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</si>
  <si>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</si>
  <si>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</si>
  <si>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</si>
  <si>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</si>
  <si>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</si>
  <si>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</si>
  <si>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</si>
  <si>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</si>
  <si>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</si>
  <si>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</si>
  <si>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</si>
  <si>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</si>
  <si>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</si>
  <si>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</si>
  <si>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</si>
  <si>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</si>
  <si>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</si>
  <si>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</si>
  <si>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</si>
  <si>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</si>
  <si>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</si>
  <si>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</si>
  <si>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</si>
  <si>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</si>
  <si>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</si>
  <si>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</si>
  <si>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</si>
  <si>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</si>
  <si>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</si>
  <si>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06_2022</t>
  </si>
  <si>
    <t>Výhľad 07_2022</t>
  </si>
  <si>
    <t>Výhľad 08_2022</t>
  </si>
  <si>
    <t>Výhľad 09_2022</t>
  </si>
  <si>
    <t>Výhľad 10_2022</t>
  </si>
  <si>
    <t>Výhľad 11_2022</t>
  </si>
  <si>
    <t>Výhľad 12_2022</t>
  </si>
  <si>
    <t>Univerzitná nemocnica Martin</t>
  </si>
  <si>
    <t xml:space="preserve">Vypracoval: Ing. Anna Cígerová, Zuzana Vaslíková </t>
  </si>
  <si>
    <t>Kontakt: 043/4203456, 043/4203600</t>
  </si>
  <si>
    <t>rok 2023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</si>
  <si>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</si>
  <si>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</si>
  <si>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</si>
  <si>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</si>
  <si>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</si>
  <si>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</si>
  <si>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</si>
  <si>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</si>
  <si>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</si>
  <si>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</si>
  <si>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</si>
  <si>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</si>
  <si>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Skutočnosť 02_2022</t>
  </si>
  <si>
    <t>Skutočnosť 03_2022</t>
  </si>
  <si>
    <t>Skutočnosť 04_2022</t>
  </si>
  <si>
    <t xml:space="preserve">Mail: anna.cigerova@unm.sk, zuzana.vaslikova@unm.sk </t>
  </si>
  <si>
    <t>Máj 2023</t>
  </si>
  <si>
    <t>Máj</t>
  </si>
  <si>
    <t>Január - Máj</t>
  </si>
  <si>
    <t>V položke "Počet hospitalizačných prípadov" je uvedený aj počet JZS (za máj 928 prípadov a za 1-5  4 395 prípadoov), ktorú UNM vykazuje do zdravotných poisťovní na základe zmlúv.</t>
  </si>
  <si>
    <t>Skutočnosť 05_2022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</si>
</sst>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7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10" fillId="0" borderId="0" applyFont="0" applyFill="0" applyBorder="0" applyAlignment="0" applyProtection="0"/>
    <xf numFmtId="0" fontId="22" fillId="0" borderId="0"/>
    <xf numFmtId="0" fontId="22" fillId="0" borderId="0"/>
    <xf numFmtId="0" fontId="11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213">
    <xf numFmtId="0" fontId="0" fillId="0" borderId="0" xfId="0"/>
    <xf numFmtId="49" fontId="0" fillId="0" borderId="0" xfId="0" applyNumberForma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2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right"/>
    </xf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0" fontId="1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0" fillId="0" borderId="0" xfId="0" applyFont="1"/>
    <xf numFmtId="0" fontId="15" fillId="0" borderId="0" xfId="0" applyFont="1"/>
    <xf numFmtId="49" fontId="17" fillId="0" borderId="0" xfId="0" applyNumberFormat="1" applyFont="1" applyAlignment="1">
      <alignment horizontal="right"/>
    </xf>
    <xf numFmtId="3" fontId="16" fillId="0" borderId="0" xfId="0" applyNumberFormat="1" applyFont="1"/>
    <xf numFmtId="0" fontId="16" fillId="0" borderId="9" xfId="0" applyFont="1" applyBorder="1" applyAlignment="1">
      <alignment horizontal="center"/>
    </xf>
    <xf numFmtId="16" fontId="16" fillId="0" borderId="9" xfId="0" applyNumberFormat="1" applyFont="1" applyBorder="1"/>
    <xf numFmtId="16" fontId="19" fillId="0" borderId="9" xfId="0" applyNumberFormat="1" applyFont="1" applyBorder="1"/>
    <xf numFmtId="16" fontId="16" fillId="0" borderId="9" xfId="0" applyNumberFormat="1" applyFont="1" applyBorder="1" applyAlignment="1">
      <alignment horizontal="center"/>
    </xf>
    <xf numFmtId="3" fontId="16" fillId="4" borderId="5" xfId="0" applyNumberFormat="1" applyFont="1" applyFill="1" applyBorder="1" applyAlignment="1">
      <alignment horizontal="right"/>
    </xf>
    <xf numFmtId="3" fontId="16" fillId="5" borderId="1" xfId="0" applyNumberFormat="1" applyFont="1" applyFill="1" applyBorder="1"/>
    <xf numFmtId="0" fontId="16" fillId="0" borderId="0" xfId="0" applyFont="1"/>
    <xf numFmtId="3" fontId="0" fillId="0" borderId="0" xfId="0" applyNumberFormat="1"/>
    <xf numFmtId="3" fontId="11" fillId="0" borderId="0" xfId="0" applyNumberFormat="1" applyFont="1"/>
    <xf numFmtId="3" fontId="16" fillId="0" borderId="10" xfId="0" applyNumberFormat="1" applyFont="1" applyBorder="1"/>
    <xf numFmtId="3" fontId="19" fillId="0" borderId="10" xfId="0" applyNumberFormat="1" applyFont="1" applyBorder="1"/>
    <xf numFmtId="4" fontId="0" fillId="0" borderId="0" xfId="0" applyNumberFormat="1"/>
    <xf numFmtId="3" fontId="19" fillId="3" borderId="1" xfId="0" applyNumberFormat="1" applyFont="1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4" xfId="0" applyFont="1" applyBorder="1"/>
    <xf numFmtId="0" fontId="0" fillId="0" borderId="14" xfId="0" applyBorder="1"/>
    <xf numFmtId="49" fontId="7" fillId="0" borderId="15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6" fillId="4" borderId="25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0" fontId="16" fillId="0" borderId="2" xfId="0" applyFont="1" applyBorder="1"/>
    <xf numFmtId="0" fontId="17" fillId="0" borderId="9" xfId="0" applyFont="1" applyBorder="1"/>
    <xf numFmtId="0" fontId="16" fillId="0" borderId="2" xfId="0" applyFont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/>
    </xf>
    <xf numFmtId="0" fontId="18" fillId="0" borderId="0" xfId="0" applyFont="1"/>
    <xf numFmtId="0" fontId="17" fillId="0" borderId="12" xfId="0" applyFont="1" applyBorder="1"/>
    <xf numFmtId="0" fontId="16" fillId="0" borderId="27" xfId="0" applyFont="1" applyBorder="1"/>
    <xf numFmtId="3" fontId="16" fillId="0" borderId="13" xfId="0" applyNumberFormat="1" applyFont="1" applyBorder="1" applyAlignment="1">
      <alignment horizontal="right"/>
    </xf>
    <xf numFmtId="3" fontId="16" fillId="0" borderId="13" xfId="0" applyNumberFormat="1" applyFont="1" applyBorder="1"/>
    <xf numFmtId="3" fontId="19" fillId="0" borderId="13" xfId="0" applyNumberFormat="1" applyFont="1" applyBorder="1"/>
    <xf numFmtId="3" fontId="16" fillId="0" borderId="24" xfId="0" applyNumberFormat="1" applyFont="1" applyBorder="1"/>
    <xf numFmtId="0" fontId="7" fillId="11" borderId="1" xfId="0" applyFont="1" applyFill="1" applyBorder="1"/>
    <xf numFmtId="0" fontId="9" fillId="15" borderId="3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0" fontId="17" fillId="14" borderId="7" xfId="0" applyFont="1" applyFill="1" applyBorder="1"/>
    <xf numFmtId="0" fontId="16" fillId="14" borderId="8" xfId="0" applyFont="1" applyFill="1" applyBorder="1"/>
    <xf numFmtId="0" fontId="17" fillId="16" borderId="7" xfId="0" applyFont="1" applyFill="1" applyBorder="1"/>
    <xf numFmtId="0" fontId="16" fillId="16" borderId="8" xfId="0" applyFont="1" applyFill="1" applyBorder="1"/>
    <xf numFmtId="0" fontId="16" fillId="8" borderId="9" xfId="0" applyFont="1" applyFill="1" applyBorder="1" applyAlignment="1">
      <alignment horizontal="center"/>
    </xf>
    <xf numFmtId="0" fontId="16" fillId="8" borderId="2" xfId="0" applyFont="1" applyFill="1" applyBorder="1"/>
    <xf numFmtId="3" fontId="19" fillId="8" borderId="1" xfId="13" applyNumberFormat="1" applyFont="1" applyFill="1" applyBorder="1" applyAlignment="1">
      <alignment horizontal="right"/>
    </xf>
    <xf numFmtId="3" fontId="19" fillId="8" borderId="10" xfId="13" applyNumberFormat="1" applyFont="1" applyFill="1" applyBorder="1" applyAlignment="1">
      <alignment horizontal="right"/>
    </xf>
    <xf numFmtId="0" fontId="16" fillId="7" borderId="9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0" fontId="16" fillId="16" borderId="12" xfId="0" applyFont="1" applyFill="1" applyBorder="1" applyAlignment="1">
      <alignment horizontal="center"/>
    </xf>
    <xf numFmtId="0" fontId="16" fillId="16" borderId="27" xfId="0" applyFont="1" applyFill="1" applyBorder="1"/>
    <xf numFmtId="3" fontId="19" fillId="16" borderId="13" xfId="0" applyNumberFormat="1" applyFont="1" applyFill="1" applyBorder="1"/>
    <xf numFmtId="3" fontId="19" fillId="16" borderId="24" xfId="0" applyNumberFormat="1" applyFont="1" applyFill="1" applyBorder="1"/>
    <xf numFmtId="0" fontId="16" fillId="14" borderId="9" xfId="0" applyFont="1" applyFill="1" applyBorder="1" applyAlignment="1">
      <alignment horizontal="center"/>
    </xf>
    <xf numFmtId="0" fontId="16" fillId="14" borderId="2" xfId="0" applyFont="1" applyFill="1" applyBorder="1"/>
    <xf numFmtId="3" fontId="16" fillId="14" borderId="1" xfId="13" applyNumberFormat="1" applyFont="1" applyFill="1" applyBorder="1" applyAlignment="1">
      <alignment horizontal="right"/>
    </xf>
    <xf numFmtId="3" fontId="16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1" fillId="12" borderId="8" xfId="0" applyNumberFormat="1" applyFont="1" applyFill="1" applyBorder="1"/>
    <xf numFmtId="3" fontId="21" fillId="12" borderId="8" xfId="0" applyNumberFormat="1" applyFont="1" applyFill="1" applyBorder="1"/>
    <xf numFmtId="3" fontId="6" fillId="12" borderId="8" xfId="0" applyNumberFormat="1" applyFont="1" applyFill="1" applyBorder="1"/>
    <xf numFmtId="3" fontId="0" fillId="12" borderId="11" xfId="0" applyNumberFormat="1" applyFill="1" applyBorder="1"/>
    <xf numFmtId="0" fontId="15" fillId="13" borderId="28" xfId="0" applyFont="1" applyFill="1" applyBorder="1"/>
    <xf numFmtId="0" fontId="13" fillId="13" borderId="29" xfId="0" applyFont="1" applyFill="1" applyBorder="1"/>
    <xf numFmtId="3" fontId="17" fillId="13" borderId="30" xfId="0" applyNumberFormat="1" applyFont="1" applyFill="1" applyBorder="1" applyAlignment="1">
      <alignment horizontal="right"/>
    </xf>
    <xf numFmtId="3" fontId="17" fillId="13" borderId="30" xfId="0" applyNumberFormat="1" applyFont="1" applyFill="1" applyBorder="1"/>
    <xf numFmtId="3" fontId="17" fillId="13" borderId="31" xfId="0" applyNumberFormat="1" applyFont="1" applyFill="1" applyBorder="1"/>
    <xf numFmtId="3" fontId="17" fillId="13" borderId="3" xfId="0" applyNumberFormat="1" applyFont="1" applyFill="1" applyBorder="1" applyAlignment="1">
      <alignment horizontal="right"/>
    </xf>
    <xf numFmtId="3" fontId="17" fillId="13" borderId="26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7" fillId="12" borderId="1" xfId="0" applyNumberFormat="1" applyFont="1" applyFill="1" applyBorder="1" applyAlignment="1">
      <alignment horizontal="right" vertical="center"/>
    </xf>
    <xf numFmtId="9" fontId="7" fillId="12" borderId="1" xfId="0" applyNumberFormat="1" applyFont="1" applyFill="1" applyBorder="1" applyAlignment="1">
      <alignment horizontal="right" vertical="center"/>
    </xf>
    <xf numFmtId="9" fontId="7" fillId="13" borderId="5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6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6" fillId="0" borderId="1" xfId="5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11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7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17" fillId="16" borderId="11" xfId="0" applyNumberFormat="1" applyFont="1" applyFill="1" applyBorder="1" applyAlignment="1">
      <alignment horizontal="right"/>
    </xf>
    <xf numFmtId="3" fontId="19" fillId="14" borderId="11" xfId="13" applyNumberFormat="1" applyFont="1" applyFill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7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23" fillId="9" borderId="1" xfId="0" applyNumberFormat="1" applyFont="1" applyFill="1" applyBorder="1" applyAlignment="1">
      <alignment horizontal="center" vertical="center"/>
    </xf>
    <xf numFmtId="49" fontId="23" fillId="9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/>
    <xf numFmtId="3" fontId="6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49" fontId="23" fillId="9" borderId="14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3" fillId="9" borderId="20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7" xr:uid="{76504B32-E9C1-4C24-99EB-C746C9EBB98C}"/>
    <cellStyle name="Normálna 18" xfId="18" xr:uid="{4E1728C9-F0A0-4907-A758-8D3FA6DA99DA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7" t="s">
        <v>109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8" t="s">
        <v>129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110</v>
      </c>
      <c r="B20" s="1"/>
    </row>
    <row r="21" spans="1:2" ht="23.25" customHeight="1" x14ac:dyDescent="0.2">
      <c r="A21" t="s">
        <v>111</v>
      </c>
      <c r="B21" s="1"/>
    </row>
    <row r="22" spans="1:2" ht="23.25" customHeight="1" x14ac:dyDescent="0.2">
      <c r="A22" t="s">
        <v>128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6.7109375" customWidth="1"/>
    <col min="3" max="3" width="11.7109375" style="17" customWidth="1"/>
    <col min="4" max="4" width="12.140625" style="17" bestFit="1" customWidth="1"/>
    <col min="5" max="8" width="11.7109375" style="17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112</v>
      </c>
    </row>
    <row r="2" spans="1:8" ht="20.100000000000001" customHeight="1" x14ac:dyDescent="0.2">
      <c r="A2" s="196" t="s">
        <v>0</v>
      </c>
      <c r="B2" s="197"/>
      <c r="C2" s="190" t="s">
        <v>9</v>
      </c>
      <c r="D2" s="191"/>
      <c r="E2" s="192"/>
      <c r="F2" s="193" t="s">
        <v>10</v>
      </c>
      <c r="G2" s="194"/>
      <c r="H2" s="195"/>
    </row>
    <row r="3" spans="1:8" ht="20.100000000000001" customHeight="1" x14ac:dyDescent="0.2">
      <c r="A3" s="198"/>
      <c r="B3" s="199"/>
      <c r="C3" s="190" t="s">
        <v>130</v>
      </c>
      <c r="D3" s="191"/>
      <c r="E3" s="192"/>
      <c r="F3" s="193" t="s">
        <v>131</v>
      </c>
      <c r="G3" s="194"/>
      <c r="H3" s="195"/>
    </row>
    <row r="4" spans="1:8" ht="20.100000000000001" customHeight="1" x14ac:dyDescent="0.2">
      <c r="A4" s="200"/>
      <c r="B4" s="201"/>
      <c r="C4" s="180" t="s">
        <v>11</v>
      </c>
      <c r="D4" s="181" t="s">
        <v>12</v>
      </c>
      <c r="E4" s="181" t="s">
        <v>72</v>
      </c>
      <c r="F4" s="180" t="s">
        <v>11</v>
      </c>
      <c r="G4" s="181" t="s">
        <v>12</v>
      </c>
      <c r="H4" s="181" t="s">
        <v>72</v>
      </c>
    </row>
    <row r="5" spans="1:8" ht="20.100000000000001" customHeight="1" x14ac:dyDescent="0.2">
      <c r="A5" s="44" t="s">
        <v>51</v>
      </c>
      <c r="B5" s="45"/>
      <c r="C5" s="48"/>
      <c r="D5" s="46"/>
      <c r="E5" s="46"/>
      <c r="F5" s="48"/>
      <c r="G5" s="46"/>
      <c r="H5" s="47"/>
    </row>
    <row r="6" spans="1:8" ht="20.100000000000001" customHeight="1" x14ac:dyDescent="0.2">
      <c r="A6" s="131">
        <v>1</v>
      </c>
      <c r="B6" s="132" t="s">
        <v>13</v>
      </c>
      <c r="C6" s="175">
        <v>6091.8249999999998</v>
      </c>
      <c r="D6" s="211">
        <v>6001.7657600000002</v>
      </c>
      <c r="E6" s="111">
        <f>D6/C6</f>
        <v>0.98521637768648973</v>
      </c>
      <c r="F6" s="186">
        <v>30459.125</v>
      </c>
      <c r="G6" s="186">
        <v>30665.522529999998</v>
      </c>
      <c r="H6" s="111">
        <f>G6/F6</f>
        <v>1.0067762133679152</v>
      </c>
    </row>
    <row r="7" spans="1:8" ht="20.100000000000001" customHeight="1" x14ac:dyDescent="0.2">
      <c r="A7" s="131">
        <v>2</v>
      </c>
      <c r="B7" s="133" t="s">
        <v>14</v>
      </c>
      <c r="C7" s="175">
        <v>1793.7416666666668</v>
      </c>
      <c r="D7" s="211">
        <v>2312.7507999999998</v>
      </c>
      <c r="E7" s="111">
        <f t="shared" ref="E7:E34" si="0">D7/C7</f>
        <v>1.289344415072776</v>
      </c>
      <c r="F7" s="186">
        <v>8968.7083333333339</v>
      </c>
      <c r="G7" s="186">
        <v>11082.345259999998</v>
      </c>
      <c r="H7" s="112">
        <f t="shared" ref="H7:H34" si="1">G7/F7</f>
        <v>1.2356679298858528</v>
      </c>
    </row>
    <row r="8" spans="1:8" ht="20.100000000000001" customHeight="1" x14ac:dyDescent="0.2">
      <c r="A8" s="131">
        <v>3</v>
      </c>
      <c r="B8" s="133" t="s">
        <v>15</v>
      </c>
      <c r="C8" s="175">
        <v>523.14166666666665</v>
      </c>
      <c r="D8" s="211">
        <v>1612.6733000000002</v>
      </c>
      <c r="E8" s="111">
        <f t="shared" si="0"/>
        <v>3.0826703410484737</v>
      </c>
      <c r="F8" s="186">
        <v>2615.708333333333</v>
      </c>
      <c r="G8" s="186">
        <v>4171.1954600000008</v>
      </c>
      <c r="H8" s="112">
        <f t="shared" si="1"/>
        <v>1.5946714726731133</v>
      </c>
    </row>
    <row r="9" spans="1:8" ht="20.100000000000001" customHeight="1" x14ac:dyDescent="0.2">
      <c r="A9" s="134">
        <v>4</v>
      </c>
      <c r="B9" s="135" t="s">
        <v>16</v>
      </c>
      <c r="C9" s="113">
        <f t="shared" ref="C9" si="2">SUM(C6:C8)</f>
        <v>8408.7083333333339</v>
      </c>
      <c r="D9" s="113">
        <f t="shared" ref="D9:G9" si="3">SUM(D6:D8)</f>
        <v>9927.1898600000004</v>
      </c>
      <c r="E9" s="114">
        <f t="shared" si="0"/>
        <v>1.1805843973261847</v>
      </c>
      <c r="F9" s="113">
        <f t="shared" si="3"/>
        <v>42043.541666666672</v>
      </c>
      <c r="G9" s="113">
        <f t="shared" si="3"/>
        <v>45919.063249999999</v>
      </c>
      <c r="H9" s="114">
        <f t="shared" si="1"/>
        <v>1.0921787611057978</v>
      </c>
    </row>
    <row r="10" spans="1:8" s="8" customFormat="1" ht="20.100000000000001" customHeight="1" x14ac:dyDescent="0.2">
      <c r="A10" s="136">
        <v>5</v>
      </c>
      <c r="B10" s="137" t="s">
        <v>17</v>
      </c>
      <c r="C10" s="175">
        <v>458.85184154332802</v>
      </c>
      <c r="D10" s="211">
        <v>550.94606999999996</v>
      </c>
      <c r="E10" s="112">
        <f t="shared" si="0"/>
        <v>1.2007058054881441</v>
      </c>
      <c r="F10" s="186">
        <v>2322.5086219739947</v>
      </c>
      <c r="G10" s="186">
        <v>2231.7391699999998</v>
      </c>
      <c r="H10" s="112">
        <f t="shared" si="1"/>
        <v>0.9609174962300695</v>
      </c>
    </row>
    <row r="11" spans="1:8" s="8" customFormat="1" ht="20.100000000000001" customHeight="1" x14ac:dyDescent="0.2">
      <c r="A11" s="138">
        <v>6</v>
      </c>
      <c r="B11" s="139" t="s">
        <v>52</v>
      </c>
      <c r="C11" s="175">
        <v>16.666666666666668</v>
      </c>
      <c r="D11" s="211">
        <v>3.7521499999999999</v>
      </c>
      <c r="E11" s="112">
        <f t="shared" si="0"/>
        <v>0.22512899999999997</v>
      </c>
      <c r="F11" s="186">
        <v>83.333333333333343</v>
      </c>
      <c r="G11" s="186">
        <v>3654.8024600000003</v>
      </c>
      <c r="H11" s="112">
        <f t="shared" si="1"/>
        <v>43.857629519999996</v>
      </c>
    </row>
    <row r="12" spans="1:8" s="8" customFormat="1" ht="20.100000000000001" customHeight="1" x14ac:dyDescent="0.2">
      <c r="A12" s="138">
        <v>7</v>
      </c>
      <c r="B12" s="139" t="s">
        <v>53</v>
      </c>
      <c r="C12" s="175">
        <v>225</v>
      </c>
      <c r="D12" s="211">
        <v>191.55606</v>
      </c>
      <c r="E12" s="112">
        <f t="shared" si="0"/>
        <v>0.85136026666666664</v>
      </c>
      <c r="F12" s="186">
        <v>1125</v>
      </c>
      <c r="G12" s="186">
        <v>967.28354999999999</v>
      </c>
      <c r="H12" s="112">
        <f t="shared" si="1"/>
        <v>0.85980760000000001</v>
      </c>
    </row>
    <row r="13" spans="1:8" ht="20.100000000000001" customHeight="1" x14ac:dyDescent="0.2">
      <c r="A13" s="138">
        <v>8</v>
      </c>
      <c r="B13" s="139" t="s">
        <v>54</v>
      </c>
      <c r="C13" s="175">
        <v>51.666666666666664</v>
      </c>
      <c r="D13" s="211">
        <v>56.03192</v>
      </c>
      <c r="E13" s="112">
        <f t="shared" si="0"/>
        <v>1.0844887741935485</v>
      </c>
      <c r="F13" s="186">
        <v>258.33333333333331</v>
      </c>
      <c r="G13" s="186">
        <v>569.85262</v>
      </c>
      <c r="H13" s="112">
        <f t="shared" si="1"/>
        <v>2.2058811096774193</v>
      </c>
    </row>
    <row r="14" spans="1:8" ht="19.5" customHeight="1" x14ac:dyDescent="0.2">
      <c r="A14" s="140">
        <v>9</v>
      </c>
      <c r="B14" s="141" t="s">
        <v>18</v>
      </c>
      <c r="C14" s="176">
        <f t="shared" ref="C14:G14" si="4">C9+C10+C11+C13</f>
        <v>8935.8935082099943</v>
      </c>
      <c r="D14" s="176">
        <f t="shared" si="4"/>
        <v>10537.92</v>
      </c>
      <c r="E14" s="115">
        <f t="shared" si="0"/>
        <v>1.1792799444530218</v>
      </c>
      <c r="F14" s="176">
        <f t="shared" si="4"/>
        <v>44707.71695530734</v>
      </c>
      <c r="G14" s="176">
        <f t="shared" si="4"/>
        <v>52375.457499999997</v>
      </c>
      <c r="H14" s="115">
        <f t="shared" si="1"/>
        <v>1.1715082108164416</v>
      </c>
    </row>
    <row r="15" spans="1:8" ht="20.100000000000001" customHeight="1" x14ac:dyDescent="0.2">
      <c r="A15" s="142" t="s">
        <v>19</v>
      </c>
      <c r="B15" s="143"/>
      <c r="C15" s="177"/>
      <c r="D15" s="116"/>
      <c r="E15" s="117"/>
      <c r="F15" s="187"/>
      <c r="G15" s="187"/>
      <c r="H15" s="118"/>
    </row>
    <row r="16" spans="1:8" ht="20.100000000000001" customHeight="1" x14ac:dyDescent="0.2">
      <c r="A16" s="131">
        <v>10</v>
      </c>
      <c r="B16" s="144" t="s">
        <v>20</v>
      </c>
      <c r="C16" s="175">
        <v>7586.0165885208153</v>
      </c>
      <c r="D16" s="211">
        <v>8300.0367100000003</v>
      </c>
      <c r="E16" s="111">
        <f t="shared" si="0"/>
        <v>1.0941231953749802</v>
      </c>
      <c r="F16" s="186">
        <v>36729.407793339866</v>
      </c>
      <c r="G16" s="186">
        <v>40001.414830000002</v>
      </c>
      <c r="H16" s="111">
        <f t="shared" si="1"/>
        <v>1.0890841217770315</v>
      </c>
    </row>
    <row r="17" spans="1:8" ht="20.100000000000001" customHeight="1" x14ac:dyDescent="0.2">
      <c r="A17" s="145">
        <v>41285</v>
      </c>
      <c r="B17" s="146" t="s">
        <v>21</v>
      </c>
      <c r="C17" s="175">
        <v>1625</v>
      </c>
      <c r="D17" s="211">
        <v>1775.9491399999999</v>
      </c>
      <c r="E17" s="112">
        <f t="shared" si="0"/>
        <v>1.0928917784615384</v>
      </c>
      <c r="F17" s="186">
        <v>8125</v>
      </c>
      <c r="G17" s="186">
        <v>8399.0144700000001</v>
      </c>
      <c r="H17" s="112">
        <f t="shared" si="1"/>
        <v>1.0337248578461538</v>
      </c>
    </row>
    <row r="18" spans="1:8" ht="20.100000000000001" customHeight="1" x14ac:dyDescent="0.2">
      <c r="A18" s="147">
        <v>41316</v>
      </c>
      <c r="B18" s="148" t="s">
        <v>83</v>
      </c>
      <c r="C18" s="175">
        <v>133.33333333333334</v>
      </c>
      <c r="D18" s="211">
        <v>125.37593</v>
      </c>
      <c r="E18" s="112">
        <f t="shared" si="0"/>
        <v>0.9403194749999999</v>
      </c>
      <c r="F18" s="186">
        <v>666.66666666666674</v>
      </c>
      <c r="G18" s="186">
        <v>614.13433999999995</v>
      </c>
      <c r="H18" s="112">
        <f t="shared" si="1"/>
        <v>0.92120150999999983</v>
      </c>
    </row>
    <row r="19" spans="1:8" ht="20.100000000000001" customHeight="1" x14ac:dyDescent="0.2">
      <c r="A19" s="147">
        <v>41344</v>
      </c>
      <c r="B19" s="148" t="s">
        <v>84</v>
      </c>
      <c r="C19" s="110">
        <v>150</v>
      </c>
      <c r="D19" s="211">
        <v>198.18704</v>
      </c>
      <c r="E19" s="112">
        <f t="shared" si="0"/>
        <v>1.3212469333333332</v>
      </c>
      <c r="F19" s="186">
        <v>750</v>
      </c>
      <c r="G19" s="186">
        <v>936.80031000000008</v>
      </c>
      <c r="H19" s="112">
        <f t="shared" si="1"/>
        <v>1.2490670800000001</v>
      </c>
    </row>
    <row r="20" spans="1:8" ht="20.100000000000001" customHeight="1" x14ac:dyDescent="0.2">
      <c r="A20" s="147">
        <v>41375</v>
      </c>
      <c r="B20" s="148" t="s">
        <v>85</v>
      </c>
      <c r="C20" s="110">
        <v>1943.3333333333301</v>
      </c>
      <c r="D20" s="211">
        <v>2077.3175500000002</v>
      </c>
      <c r="E20" s="112">
        <f t="shared" si="0"/>
        <v>1.0689455660377378</v>
      </c>
      <c r="F20" s="186">
        <v>9716.6666666666497</v>
      </c>
      <c r="G20" s="186">
        <v>9820.3055999999997</v>
      </c>
      <c r="H20" s="112">
        <f t="shared" si="1"/>
        <v>1.010666099485422</v>
      </c>
    </row>
    <row r="21" spans="1:8" ht="20.100000000000001" customHeight="1" x14ac:dyDescent="0.2">
      <c r="A21" s="147">
        <v>41405</v>
      </c>
      <c r="B21" s="148" t="s">
        <v>22</v>
      </c>
      <c r="C21" s="175">
        <v>292.27499999999992</v>
      </c>
      <c r="D21" s="211">
        <v>261.34028000000001</v>
      </c>
      <c r="E21" s="112">
        <f t="shared" si="0"/>
        <v>0.89415885724061273</v>
      </c>
      <c r="F21" s="186">
        <v>1461.3749999999995</v>
      </c>
      <c r="G21" s="186">
        <v>1197.00434</v>
      </c>
      <c r="H21" s="112">
        <f t="shared" si="1"/>
        <v>0.81909457873577984</v>
      </c>
    </row>
    <row r="22" spans="1:8" ht="20.100000000000001" customHeight="1" x14ac:dyDescent="0.2">
      <c r="A22" s="149">
        <v>11</v>
      </c>
      <c r="B22" s="150" t="s">
        <v>23</v>
      </c>
      <c r="C22" s="119">
        <f t="shared" ref="C22:G22" si="5">C17+C18+C19+C20+C21</f>
        <v>4143.941666666663</v>
      </c>
      <c r="D22" s="119">
        <f t="shared" si="5"/>
        <v>4438.1699399999998</v>
      </c>
      <c r="E22" s="120">
        <f t="shared" si="0"/>
        <v>1.0710020306753041</v>
      </c>
      <c r="F22" s="119">
        <f t="shared" si="5"/>
        <v>20719.708333333314</v>
      </c>
      <c r="G22" s="119">
        <f t="shared" si="5"/>
        <v>20967.25906</v>
      </c>
      <c r="H22" s="120">
        <f t="shared" si="1"/>
        <v>1.0119475970744449</v>
      </c>
    </row>
    <row r="23" spans="1:8" ht="20.100000000000001" customHeight="1" x14ac:dyDescent="0.2">
      <c r="A23" s="131">
        <v>12</v>
      </c>
      <c r="B23" s="148" t="s">
        <v>24</v>
      </c>
      <c r="C23" s="175">
        <v>385.58797353936865</v>
      </c>
      <c r="D23" s="211">
        <v>209.56804</v>
      </c>
      <c r="E23" s="112">
        <f t="shared" si="0"/>
        <v>0.54350253218829458</v>
      </c>
      <c r="F23" s="186">
        <v>2322.0596610915395</v>
      </c>
      <c r="G23" s="186">
        <v>1597.28505</v>
      </c>
      <c r="H23" s="112">
        <f t="shared" si="1"/>
        <v>0.68787425093511945</v>
      </c>
    </row>
    <row r="24" spans="1:8" ht="20.100000000000001" customHeight="1" x14ac:dyDescent="0.2">
      <c r="A24" s="131">
        <v>13</v>
      </c>
      <c r="B24" s="148" t="s">
        <v>25</v>
      </c>
      <c r="C24" s="175">
        <v>142.66666666666666</v>
      </c>
      <c r="D24" s="211">
        <v>83.02167</v>
      </c>
      <c r="E24" s="112">
        <f t="shared" si="0"/>
        <v>0.58192759345794398</v>
      </c>
      <c r="F24" s="186">
        <v>713.33333333333326</v>
      </c>
      <c r="G24" s="186">
        <v>470.05853000000002</v>
      </c>
      <c r="H24" s="112">
        <f t="shared" si="1"/>
        <v>0.65896055607476645</v>
      </c>
    </row>
    <row r="25" spans="1:8" ht="20.100000000000001" customHeight="1" x14ac:dyDescent="0.2">
      <c r="A25" s="131">
        <v>14</v>
      </c>
      <c r="B25" s="148" t="s">
        <v>26</v>
      </c>
      <c r="C25" s="175">
        <v>457.83035714285717</v>
      </c>
      <c r="D25" s="211">
        <v>631.44025999999997</v>
      </c>
      <c r="E25" s="112">
        <f t="shared" si="0"/>
        <v>1.3792013791758486</v>
      </c>
      <c r="F25" s="186">
        <v>2329.9107142857142</v>
      </c>
      <c r="G25" s="186">
        <v>3101.7349199999999</v>
      </c>
      <c r="H25" s="112">
        <f t="shared" si="1"/>
        <v>1.331267718106917</v>
      </c>
    </row>
    <row r="26" spans="1:8" ht="20.100000000000001" customHeight="1" x14ac:dyDescent="0.2">
      <c r="A26" s="131">
        <v>15</v>
      </c>
      <c r="B26" s="148" t="s">
        <v>7</v>
      </c>
      <c r="C26" s="175">
        <v>0</v>
      </c>
      <c r="D26" s="211">
        <v>0</v>
      </c>
      <c r="E26" s="112" t="e">
        <f t="shared" ref="E26" si="6">D26/C26</f>
        <v>#DIV/0!</v>
      </c>
      <c r="F26" s="186">
        <v>0</v>
      </c>
      <c r="G26" s="186">
        <v>0</v>
      </c>
      <c r="H26" s="112" t="e">
        <f t="shared" ref="H26" si="7">G26/F26</f>
        <v>#DIV/0!</v>
      </c>
    </row>
    <row r="27" spans="1:8" ht="20.100000000000001" customHeight="1" x14ac:dyDescent="0.2">
      <c r="A27" s="151">
        <v>16</v>
      </c>
      <c r="B27" s="152" t="s">
        <v>27</v>
      </c>
      <c r="C27" s="121">
        <f t="shared" ref="C27:D27" si="8">C16+C22+C23+C24+C25+C26</f>
        <v>12716.043252536369</v>
      </c>
      <c r="D27" s="121">
        <f t="shared" si="8"/>
        <v>13662.23662</v>
      </c>
      <c r="E27" s="122">
        <f t="shared" si="0"/>
        <v>1.0744094171962573</v>
      </c>
      <c r="F27" s="121">
        <f t="shared" ref="F27:G27" si="9">F16+F22+F23+F24+F25+F26</f>
        <v>62814.419835383771</v>
      </c>
      <c r="G27" s="121">
        <f t="shared" si="9"/>
        <v>66137.752390000009</v>
      </c>
      <c r="H27" s="122">
        <f t="shared" si="1"/>
        <v>1.0529071599057289</v>
      </c>
    </row>
    <row r="28" spans="1:8" ht="20.100000000000001" customHeight="1" x14ac:dyDescent="0.2">
      <c r="A28" s="153">
        <v>17</v>
      </c>
      <c r="B28" s="154" t="s">
        <v>28</v>
      </c>
      <c r="C28" s="123">
        <f t="shared" ref="C28:D28" si="10">SUM(C14-C27)</f>
        <v>-3780.1497443263743</v>
      </c>
      <c r="D28" s="123">
        <f t="shared" si="10"/>
        <v>-3124.3166199999996</v>
      </c>
      <c r="E28" s="124">
        <f t="shared" si="0"/>
        <v>0.82650604640445413</v>
      </c>
      <c r="F28" s="123">
        <f t="shared" ref="F28:G28" si="11">SUM(F14-F27)</f>
        <v>-18106.702880076431</v>
      </c>
      <c r="G28" s="123">
        <f t="shared" si="11"/>
        <v>-13762.294890000012</v>
      </c>
      <c r="H28" s="124">
        <f t="shared" si="1"/>
        <v>0.76006631252248835</v>
      </c>
    </row>
    <row r="29" spans="1:8" ht="20.100000000000001" customHeight="1" x14ac:dyDescent="0.2">
      <c r="A29" s="147">
        <v>43483</v>
      </c>
      <c r="B29" s="148" t="s">
        <v>29</v>
      </c>
      <c r="C29" s="175">
        <v>312.10455900875002</v>
      </c>
      <c r="D29" s="211">
        <v>208.68479000000002</v>
      </c>
      <c r="E29" s="112">
        <f t="shared" si="0"/>
        <v>0.6686374292730195</v>
      </c>
      <c r="F29" s="186">
        <v>1560.5227950437502</v>
      </c>
      <c r="G29" s="186">
        <v>1090.6531600000001</v>
      </c>
      <c r="H29" s="112">
        <f t="shared" si="1"/>
        <v>0.69890242133209146</v>
      </c>
    </row>
    <row r="30" spans="1:8" ht="20.100000000000001" customHeight="1" x14ac:dyDescent="0.2">
      <c r="A30" s="147">
        <v>43514</v>
      </c>
      <c r="B30" s="148" t="s">
        <v>55</v>
      </c>
      <c r="C30" s="175">
        <v>225</v>
      </c>
      <c r="D30" s="211">
        <v>191.55606</v>
      </c>
      <c r="E30" s="112">
        <f t="shared" si="0"/>
        <v>0.85136026666666664</v>
      </c>
      <c r="F30" s="186">
        <v>1125</v>
      </c>
      <c r="G30" s="186">
        <v>967.28354999999999</v>
      </c>
      <c r="H30" s="112">
        <f t="shared" si="1"/>
        <v>0.85980760000000001</v>
      </c>
    </row>
    <row r="31" spans="1:8" ht="20.100000000000001" customHeight="1" x14ac:dyDescent="0.2">
      <c r="A31" s="131">
        <v>19</v>
      </c>
      <c r="B31" s="148" t="s">
        <v>30</v>
      </c>
      <c r="C31" s="175">
        <v>0</v>
      </c>
      <c r="D31" s="211">
        <v>0</v>
      </c>
      <c r="E31" s="112" t="e">
        <f t="shared" si="0"/>
        <v>#DIV/0!</v>
      </c>
      <c r="F31" s="186">
        <v>0</v>
      </c>
      <c r="G31" s="186">
        <v>42.597919999999995</v>
      </c>
      <c r="H31" s="112" t="e">
        <f t="shared" si="1"/>
        <v>#DIV/0!</v>
      </c>
    </row>
    <row r="32" spans="1:8" ht="20.100000000000001" customHeight="1" x14ac:dyDescent="0.2">
      <c r="A32" s="131">
        <v>20</v>
      </c>
      <c r="B32" s="148" t="s">
        <v>31</v>
      </c>
      <c r="C32" s="175">
        <v>0.4960758100457473</v>
      </c>
      <c r="D32" s="211">
        <v>0.50234000000000001</v>
      </c>
      <c r="E32" s="112">
        <f t="shared" si="0"/>
        <v>1.0126274852097203</v>
      </c>
      <c r="F32" s="186">
        <v>129.38803269271128</v>
      </c>
      <c r="G32" s="186">
        <v>2.43187</v>
      </c>
      <c r="H32" s="112">
        <f t="shared" si="1"/>
        <v>1.879516945570649E-2</v>
      </c>
    </row>
    <row r="33" spans="1:8" ht="20.100000000000001" customHeight="1" x14ac:dyDescent="0.2">
      <c r="A33" s="131">
        <v>21</v>
      </c>
      <c r="B33" s="148" t="s">
        <v>32</v>
      </c>
      <c r="C33" s="175">
        <v>0</v>
      </c>
      <c r="D33" s="211">
        <v>0</v>
      </c>
      <c r="E33" s="112" t="e">
        <f t="shared" si="0"/>
        <v>#DIV/0!</v>
      </c>
      <c r="F33" s="186">
        <v>0</v>
      </c>
      <c r="G33" s="186">
        <v>0</v>
      </c>
      <c r="H33" s="112" t="e">
        <f t="shared" si="1"/>
        <v>#DIV/0!</v>
      </c>
    </row>
    <row r="34" spans="1:8" ht="20.100000000000001" customHeight="1" x14ac:dyDescent="0.2">
      <c r="A34" s="155">
        <v>22</v>
      </c>
      <c r="B34" s="156" t="s">
        <v>33</v>
      </c>
      <c r="C34" s="178">
        <f t="shared" ref="C34:G34" si="12">C28-C29-C31-C32-C33</f>
        <v>-4092.75037914517</v>
      </c>
      <c r="D34" s="178">
        <f t="shared" si="12"/>
        <v>-3333.5037499999999</v>
      </c>
      <c r="E34" s="125">
        <f t="shared" si="0"/>
        <v>0.81448987629102609</v>
      </c>
      <c r="F34" s="178">
        <f t="shared" si="12"/>
        <v>-19796.613707812892</v>
      </c>
      <c r="G34" s="178">
        <f t="shared" si="12"/>
        <v>-14897.977840000012</v>
      </c>
      <c r="H34" s="125">
        <f t="shared" si="1"/>
        <v>0.75255182830184775</v>
      </c>
    </row>
    <row r="35" spans="1:8" ht="20.100000000000001" customHeight="1" x14ac:dyDescent="0.2">
      <c r="A35" s="157"/>
      <c r="B35" s="158" t="s">
        <v>68</v>
      </c>
      <c r="C35" s="158"/>
      <c r="D35" s="158"/>
      <c r="E35" s="126"/>
      <c r="F35" s="188"/>
      <c r="G35" s="188"/>
      <c r="H35" s="126"/>
    </row>
    <row r="36" spans="1:8" ht="20.100000000000001" customHeight="1" x14ac:dyDescent="0.2">
      <c r="A36" s="157"/>
      <c r="B36" s="159" t="s">
        <v>69</v>
      </c>
      <c r="C36" s="183"/>
      <c r="D36" s="184">
        <v>445.71</v>
      </c>
      <c r="E36" s="127"/>
      <c r="F36" s="109"/>
      <c r="G36" s="109">
        <v>452.43</v>
      </c>
      <c r="H36" s="127"/>
    </row>
    <row r="37" spans="1:8" ht="20.100000000000001" customHeight="1" x14ac:dyDescent="0.2">
      <c r="A37" s="157"/>
      <c r="B37" s="146" t="s">
        <v>95</v>
      </c>
      <c r="C37" s="184"/>
      <c r="D37" s="184">
        <v>3364</v>
      </c>
      <c r="E37" s="128"/>
      <c r="F37" s="110"/>
      <c r="G37" s="186">
        <v>16070</v>
      </c>
      <c r="H37" s="128"/>
    </row>
    <row r="38" spans="1:8" ht="20.100000000000001" customHeight="1" x14ac:dyDescent="0.2">
      <c r="A38" s="157"/>
      <c r="B38" s="160"/>
      <c r="C38" s="161"/>
      <c r="D38" s="129"/>
      <c r="E38" s="129"/>
      <c r="F38" s="129"/>
      <c r="G38" s="129"/>
      <c r="H38" s="129"/>
    </row>
    <row r="39" spans="1:8" ht="20.100000000000001" customHeight="1" x14ac:dyDescent="0.2">
      <c r="A39" s="161"/>
      <c r="B39" s="106" t="s">
        <v>99</v>
      </c>
      <c r="C39" s="130" t="s">
        <v>97</v>
      </c>
      <c r="D39" s="185">
        <v>5428.0261800000007</v>
      </c>
      <c r="E39" s="130"/>
      <c r="F39" s="130" t="s">
        <v>98</v>
      </c>
      <c r="G39" s="162">
        <v>28235.030799999997</v>
      </c>
      <c r="H39" s="130"/>
    </row>
    <row r="40" spans="1:8" ht="20.100000000000001" customHeight="1" x14ac:dyDescent="0.2">
      <c r="A40" s="161"/>
      <c r="B40" s="106" t="s">
        <v>100</v>
      </c>
      <c r="C40" s="130" t="s">
        <v>97</v>
      </c>
      <c r="D40" s="185">
        <v>3820.5638399999989</v>
      </c>
      <c r="E40" s="130"/>
      <c r="F40" s="130" t="s">
        <v>98</v>
      </c>
      <c r="G40" s="162">
        <v>18800.810649999999</v>
      </c>
      <c r="H40" s="130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t="s">
        <v>96</v>
      </c>
    </row>
    <row r="44" spans="1:8" ht="20.100000000000001" customHeight="1" x14ac:dyDescent="0.2">
      <c r="B44" s="179" t="s">
        <v>132</v>
      </c>
    </row>
    <row r="45" spans="1:8" ht="20.100000000000001" customHeight="1" x14ac:dyDescent="0.2">
      <c r="B45" s="179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2" t="s">
        <v>0</v>
      </c>
      <c r="B2" s="203"/>
      <c r="C2" s="49" t="s">
        <v>113</v>
      </c>
      <c r="D2" s="49" t="s">
        <v>114</v>
      </c>
      <c r="E2" s="49" t="s">
        <v>115</v>
      </c>
      <c r="F2" s="49" t="s">
        <v>116</v>
      </c>
      <c r="G2" s="49" t="s">
        <v>117</v>
      </c>
      <c r="H2" s="49" t="s">
        <v>118</v>
      </c>
      <c r="I2" s="49" t="s">
        <v>119</v>
      </c>
      <c r="J2" s="49" t="s">
        <v>120</v>
      </c>
      <c r="K2" s="49" t="s">
        <v>121</v>
      </c>
      <c r="L2" s="49" t="s">
        <v>122</v>
      </c>
      <c r="M2" s="49" t="s">
        <v>123</v>
      </c>
      <c r="N2" s="49" t="s">
        <v>124</v>
      </c>
    </row>
    <row r="3" spans="1:14" ht="20.100000000000001" customHeight="1" x14ac:dyDescent="0.2">
      <c r="A3" s="4" t="s">
        <v>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4" ht="20.100000000000001" customHeight="1" x14ac:dyDescent="0.2">
      <c r="A4" s="4" t="s">
        <v>73</v>
      </c>
      <c r="B4" s="167" t="s">
        <v>74</v>
      </c>
      <c r="C4" s="110">
        <f>C5</f>
        <v>65273.580009999998</v>
      </c>
      <c r="D4" s="110">
        <f t="shared" ref="D4:N4" si="0">D5</f>
        <v>65216.71514</v>
      </c>
      <c r="E4" s="110">
        <f t="shared" si="0"/>
        <v>65495.885240000003</v>
      </c>
      <c r="F4" s="110">
        <f t="shared" si="0"/>
        <v>65605.147129999998</v>
      </c>
      <c r="G4" s="110">
        <f t="shared" si="0"/>
        <v>65320.347700000006</v>
      </c>
      <c r="H4" s="110">
        <f t="shared" si="0"/>
        <v>0</v>
      </c>
      <c r="I4" s="110">
        <f t="shared" si="0"/>
        <v>0</v>
      </c>
      <c r="J4" s="110">
        <f t="shared" si="0"/>
        <v>0</v>
      </c>
      <c r="K4" s="110">
        <f t="shared" si="0"/>
        <v>0</v>
      </c>
      <c r="L4" s="110">
        <f t="shared" si="0"/>
        <v>0</v>
      </c>
      <c r="M4" s="110">
        <f t="shared" si="0"/>
        <v>0</v>
      </c>
      <c r="N4" s="110">
        <f t="shared" si="0"/>
        <v>0</v>
      </c>
    </row>
    <row r="5" spans="1:14" ht="20.100000000000001" customHeight="1" x14ac:dyDescent="0.2">
      <c r="A5" s="165">
        <v>1</v>
      </c>
      <c r="B5" s="165" t="s">
        <v>77</v>
      </c>
      <c r="C5" s="110">
        <v>65273.580009999998</v>
      </c>
      <c r="D5" s="110">
        <v>65216.71514</v>
      </c>
      <c r="E5" s="110">
        <v>65495.885240000003</v>
      </c>
      <c r="F5" s="110">
        <v>65605.147129999998</v>
      </c>
      <c r="G5" s="110">
        <v>65320.347700000006</v>
      </c>
      <c r="H5" s="110"/>
      <c r="I5" s="110"/>
      <c r="J5" s="110"/>
      <c r="K5" s="110"/>
      <c r="L5" s="110"/>
      <c r="M5" s="110"/>
      <c r="N5" s="110"/>
    </row>
    <row r="6" spans="1:14" ht="20.100000000000001" customHeight="1" x14ac:dyDescent="0.2">
      <c r="A6" s="4" t="s">
        <v>75</v>
      </c>
      <c r="B6" s="167" t="s">
        <v>76</v>
      </c>
      <c r="C6" s="110">
        <f>SUM(C7:C9)</f>
        <v>27836.028700000003</v>
      </c>
      <c r="D6" s="110">
        <f t="shared" ref="D6:N6" si="1">SUM(D7:D9)</f>
        <v>29289.81914</v>
      </c>
      <c r="E6" s="110">
        <f t="shared" si="1"/>
        <v>29828.269080000002</v>
      </c>
      <c r="F6" s="110">
        <f t="shared" si="1"/>
        <v>34885.294529999999</v>
      </c>
      <c r="G6" s="110">
        <f t="shared" si="1"/>
        <v>35232.131910000004</v>
      </c>
      <c r="H6" s="110">
        <f t="shared" si="1"/>
        <v>0</v>
      </c>
      <c r="I6" s="110">
        <f t="shared" si="1"/>
        <v>0</v>
      </c>
      <c r="J6" s="110">
        <f t="shared" si="1"/>
        <v>0</v>
      </c>
      <c r="K6" s="110">
        <f t="shared" si="1"/>
        <v>0</v>
      </c>
      <c r="L6" s="110">
        <f t="shared" si="1"/>
        <v>0</v>
      </c>
      <c r="M6" s="110">
        <f t="shared" si="1"/>
        <v>0</v>
      </c>
      <c r="N6" s="110">
        <f t="shared" si="1"/>
        <v>0</v>
      </c>
    </row>
    <row r="7" spans="1:14" ht="20.100000000000001" customHeight="1" x14ac:dyDescent="0.2">
      <c r="A7" s="168">
        <v>1</v>
      </c>
      <c r="B7" s="167" t="s">
        <v>3</v>
      </c>
      <c r="C7" s="110">
        <v>5978.2889599999999</v>
      </c>
      <c r="D7" s="110">
        <v>6145.1615199999997</v>
      </c>
      <c r="E7" s="189">
        <v>6151.2191500000008</v>
      </c>
      <c r="F7" s="110">
        <v>6337.1373300000005</v>
      </c>
      <c r="G7" s="110">
        <v>6271.2714500000002</v>
      </c>
      <c r="H7" s="110"/>
      <c r="I7" s="110"/>
      <c r="J7" s="110"/>
      <c r="K7" s="110"/>
      <c r="L7" s="110"/>
      <c r="M7" s="110"/>
      <c r="N7" s="110"/>
    </row>
    <row r="8" spans="1:14" ht="20.100000000000001" customHeight="1" x14ac:dyDescent="0.2">
      <c r="A8" s="168">
        <v>2</v>
      </c>
      <c r="B8" s="165" t="s">
        <v>2</v>
      </c>
      <c r="C8" s="110">
        <v>19122.307570000001</v>
      </c>
      <c r="D8" s="110">
        <v>19630.58929</v>
      </c>
      <c r="E8" s="110">
        <v>17987.71197</v>
      </c>
      <c r="F8" s="110">
        <v>17918.216649999998</v>
      </c>
      <c r="G8" s="110">
        <v>18219.413100000002</v>
      </c>
      <c r="H8" s="110"/>
      <c r="I8" s="110"/>
      <c r="J8" s="110"/>
      <c r="K8" s="110"/>
      <c r="L8" s="110"/>
      <c r="M8" s="110"/>
      <c r="N8" s="110"/>
    </row>
    <row r="9" spans="1:14" ht="20.100000000000001" customHeight="1" x14ac:dyDescent="0.2">
      <c r="A9" s="168">
        <v>3</v>
      </c>
      <c r="B9" s="165" t="s">
        <v>78</v>
      </c>
      <c r="C9" s="110">
        <v>2735.43217</v>
      </c>
      <c r="D9" s="110">
        <v>3514.0683300000001</v>
      </c>
      <c r="E9" s="110">
        <v>5689.3379599999998</v>
      </c>
      <c r="F9" s="110">
        <v>10629.940550000001</v>
      </c>
      <c r="G9" s="110">
        <v>10741.44736</v>
      </c>
      <c r="H9" s="110"/>
      <c r="I9" s="110"/>
      <c r="J9" s="110"/>
      <c r="K9" s="110"/>
      <c r="L9" s="110"/>
      <c r="M9" s="110"/>
      <c r="N9" s="110"/>
    </row>
    <row r="10" spans="1:14" ht="20.100000000000001" customHeight="1" x14ac:dyDescent="0.2">
      <c r="A10" s="43" t="s">
        <v>82</v>
      </c>
      <c r="B10" s="165" t="s">
        <v>71</v>
      </c>
      <c r="C10" s="164">
        <v>27.387930000000001</v>
      </c>
      <c r="D10" s="110">
        <v>27.387930000000001</v>
      </c>
      <c r="E10" s="110">
        <v>30.417830000000002</v>
      </c>
      <c r="F10" s="110">
        <v>110.41524000000001</v>
      </c>
      <c r="G10" s="110">
        <v>111.74524000000001</v>
      </c>
      <c r="H10" s="110"/>
      <c r="I10" s="110"/>
      <c r="J10" s="110"/>
      <c r="K10" s="110"/>
      <c r="L10" s="110"/>
      <c r="M10" s="110"/>
      <c r="N10" s="110"/>
    </row>
    <row r="11" spans="1:14" ht="20.100000000000001" customHeight="1" x14ac:dyDescent="0.2">
      <c r="A11" s="169"/>
      <c r="B11" s="67" t="s">
        <v>4</v>
      </c>
      <c r="C11" s="170">
        <f>C4+C6+C10</f>
        <v>93136.996639999998</v>
      </c>
      <c r="D11" s="170">
        <f t="shared" ref="D11:N11" si="2">D4+D6+D10</f>
        <v>94533.92220999999</v>
      </c>
      <c r="E11" s="170">
        <f t="shared" si="2"/>
        <v>95354.572150000007</v>
      </c>
      <c r="F11" s="170">
        <f t="shared" si="2"/>
        <v>100600.8569</v>
      </c>
      <c r="G11" s="170">
        <f t="shared" si="2"/>
        <v>100664.22485000001</v>
      </c>
      <c r="H11" s="170">
        <f t="shared" si="2"/>
        <v>0</v>
      </c>
      <c r="I11" s="170">
        <f t="shared" si="2"/>
        <v>0</v>
      </c>
      <c r="J11" s="170">
        <f t="shared" si="2"/>
        <v>0</v>
      </c>
      <c r="K11" s="170">
        <f t="shared" si="2"/>
        <v>0</v>
      </c>
      <c r="L11" s="170">
        <f t="shared" si="2"/>
        <v>0</v>
      </c>
      <c r="M11" s="170">
        <f t="shared" si="2"/>
        <v>0</v>
      </c>
      <c r="N11" s="170">
        <f t="shared" si="2"/>
        <v>0</v>
      </c>
    </row>
    <row r="12" spans="1:14" ht="20.100000000000001" customHeight="1" x14ac:dyDescent="0.2">
      <c r="A12" s="4" t="s">
        <v>65</v>
      </c>
      <c r="B12" s="165"/>
      <c r="C12" s="162"/>
      <c r="D12" s="162"/>
      <c r="E12" s="162"/>
      <c r="F12" s="162"/>
      <c r="G12" s="212"/>
      <c r="H12" s="162"/>
      <c r="I12" s="162"/>
      <c r="J12" s="162"/>
      <c r="K12" s="162"/>
      <c r="L12" s="162"/>
      <c r="M12" s="162"/>
      <c r="N12" s="162"/>
    </row>
    <row r="13" spans="1:14" ht="20.100000000000001" customHeight="1" x14ac:dyDescent="0.2">
      <c r="A13" s="4" t="s">
        <v>79</v>
      </c>
      <c r="B13" s="165" t="s">
        <v>80</v>
      </c>
      <c r="C13" s="110">
        <v>-72206.200079999995</v>
      </c>
      <c r="D13" s="110">
        <v>-75525.261809999996</v>
      </c>
      <c r="E13" s="110">
        <v>-79511.875579999993</v>
      </c>
      <c r="F13" s="110">
        <v>-83239.653160000002</v>
      </c>
      <c r="G13" s="110">
        <v>-86573.156909999991</v>
      </c>
      <c r="H13" s="110"/>
      <c r="I13" s="110"/>
      <c r="J13" s="110"/>
      <c r="K13" s="110"/>
      <c r="L13" s="110"/>
      <c r="M13" s="110"/>
      <c r="N13" s="110"/>
    </row>
    <row r="14" spans="1:14" ht="20.100000000000001" customHeight="1" x14ac:dyDescent="0.2">
      <c r="A14" s="4" t="s">
        <v>75</v>
      </c>
      <c r="B14" s="171" t="s">
        <v>81</v>
      </c>
      <c r="C14" s="110">
        <f>SUM(C15:C19)</f>
        <v>161363.50657000003</v>
      </c>
      <c r="D14" s="110">
        <f t="shared" ref="D14:N14" si="3">SUM(D15:D19)</f>
        <v>166116.76806999999</v>
      </c>
      <c r="E14" s="110">
        <f t="shared" si="3"/>
        <v>170957.24612</v>
      </c>
      <c r="F14" s="110">
        <f t="shared" si="3"/>
        <v>179955.85195000001</v>
      </c>
      <c r="G14" s="110">
        <f t="shared" si="3"/>
        <v>183362.07737000001</v>
      </c>
      <c r="H14" s="110">
        <f t="shared" si="3"/>
        <v>0</v>
      </c>
      <c r="I14" s="110">
        <f t="shared" si="3"/>
        <v>0</v>
      </c>
      <c r="J14" s="110">
        <f t="shared" si="3"/>
        <v>0</v>
      </c>
      <c r="K14" s="110">
        <f t="shared" si="3"/>
        <v>0</v>
      </c>
      <c r="L14" s="110">
        <f t="shared" si="3"/>
        <v>0</v>
      </c>
      <c r="M14" s="110">
        <f t="shared" si="3"/>
        <v>0</v>
      </c>
      <c r="N14" s="110">
        <f t="shared" si="3"/>
        <v>0</v>
      </c>
    </row>
    <row r="15" spans="1:14" ht="20.100000000000001" customHeight="1" x14ac:dyDescent="0.2">
      <c r="A15" s="165">
        <v>1</v>
      </c>
      <c r="B15" s="165" t="s">
        <v>7</v>
      </c>
      <c r="C15" s="110">
        <v>4444.0657000000001</v>
      </c>
      <c r="D15" s="110">
        <v>4442.4485800000002</v>
      </c>
      <c r="E15" s="110">
        <v>4438.6354099999999</v>
      </c>
      <c r="F15" s="110">
        <v>4436.66644</v>
      </c>
      <c r="G15" s="110">
        <v>4435.6490899999999</v>
      </c>
      <c r="H15" s="110"/>
      <c r="I15" s="110"/>
      <c r="J15" s="110"/>
      <c r="K15" s="110"/>
      <c r="L15" s="110"/>
      <c r="M15" s="110"/>
      <c r="N15" s="110"/>
    </row>
    <row r="16" spans="1:14" ht="20.100000000000001" customHeight="1" x14ac:dyDescent="0.2">
      <c r="A16" s="165">
        <v>2</v>
      </c>
      <c r="B16" s="165" t="s">
        <v>5</v>
      </c>
      <c r="C16" s="110">
        <v>120817.75367000001</v>
      </c>
      <c r="D16" s="110">
        <v>125631.81698999999</v>
      </c>
      <c r="E16" s="110">
        <v>130659.26918</v>
      </c>
      <c r="F16" s="110">
        <v>134834.31339</v>
      </c>
      <c r="G16" s="110">
        <v>138374.1373</v>
      </c>
      <c r="H16" s="110"/>
      <c r="I16" s="110"/>
      <c r="J16" s="110"/>
      <c r="K16" s="110"/>
      <c r="L16" s="110"/>
      <c r="M16" s="110"/>
      <c r="N16" s="110"/>
    </row>
    <row r="17" spans="1:14" ht="20.100000000000001" customHeight="1" x14ac:dyDescent="0.2">
      <c r="A17" s="165">
        <v>3</v>
      </c>
      <c r="B17" s="165" t="s">
        <v>8</v>
      </c>
      <c r="C17" s="110">
        <v>568.80028000000004</v>
      </c>
      <c r="D17" s="110">
        <v>613.46263999999996</v>
      </c>
      <c r="E17" s="110">
        <v>653.98172999999997</v>
      </c>
      <c r="F17" s="110">
        <v>709.27586999999994</v>
      </c>
      <c r="G17" s="110">
        <v>758.89706999999999</v>
      </c>
      <c r="H17" s="110"/>
      <c r="I17" s="110"/>
      <c r="J17" s="110"/>
      <c r="K17" s="110"/>
      <c r="L17" s="110"/>
      <c r="M17" s="110"/>
      <c r="N17" s="110"/>
    </row>
    <row r="18" spans="1:14" ht="20.100000000000001" customHeight="1" x14ac:dyDescent="0.2">
      <c r="A18" s="165">
        <v>4</v>
      </c>
      <c r="B18" s="165" t="s">
        <v>66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20.100000000000001" customHeight="1" x14ac:dyDescent="0.2">
      <c r="A19" s="168">
        <v>5</v>
      </c>
      <c r="B19" s="165" t="s">
        <v>6</v>
      </c>
      <c r="C19" s="110">
        <v>35532.886920000004</v>
      </c>
      <c r="D19" s="110">
        <v>35429.039859999997</v>
      </c>
      <c r="E19" s="110">
        <v>35205.359799999998</v>
      </c>
      <c r="F19" s="110">
        <v>39975.596250000002</v>
      </c>
      <c r="G19" s="110">
        <v>39793.393909999999</v>
      </c>
      <c r="H19" s="110"/>
      <c r="I19" s="110"/>
      <c r="J19" s="110"/>
      <c r="K19" s="110"/>
      <c r="L19" s="110"/>
      <c r="M19" s="110"/>
      <c r="N19" s="110"/>
    </row>
    <row r="20" spans="1:14" ht="20.100000000000001" customHeight="1" x14ac:dyDescent="0.2">
      <c r="A20" s="43" t="s">
        <v>82</v>
      </c>
      <c r="B20" s="165" t="s">
        <v>70</v>
      </c>
      <c r="C20" s="172">
        <v>3979.6901499999999</v>
      </c>
      <c r="D20" s="172">
        <v>3942.4159500000001</v>
      </c>
      <c r="E20" s="172">
        <v>3909.2016100000001</v>
      </c>
      <c r="F20" s="172">
        <v>3884.6581099999999</v>
      </c>
      <c r="G20" s="172">
        <v>3875.3043900000002</v>
      </c>
      <c r="H20" s="172"/>
      <c r="I20" s="172"/>
      <c r="J20" s="172"/>
      <c r="K20" s="172"/>
      <c r="L20" s="172"/>
      <c r="M20" s="172"/>
      <c r="N20" s="172"/>
    </row>
    <row r="21" spans="1:14" ht="20.100000000000001" customHeight="1" x14ac:dyDescent="0.2">
      <c r="A21" s="169"/>
      <c r="B21" s="67" t="s">
        <v>67</v>
      </c>
      <c r="C21" s="163">
        <f>C13+C14+C20</f>
        <v>93136.996640000027</v>
      </c>
      <c r="D21" s="163">
        <f t="shared" ref="D21:N21" si="4">D13+D14+D20</f>
        <v>94533.92220999999</v>
      </c>
      <c r="E21" s="163">
        <f>E13+E14+E20</f>
        <v>95354.572150000007</v>
      </c>
      <c r="F21" s="163">
        <f>F13+F14+F20</f>
        <v>100600.85690000001</v>
      </c>
      <c r="G21" s="163">
        <f t="shared" si="4"/>
        <v>100664.22485000003</v>
      </c>
      <c r="H21" s="163">
        <f t="shared" si="4"/>
        <v>0</v>
      </c>
      <c r="I21" s="163">
        <f t="shared" si="4"/>
        <v>0</v>
      </c>
      <c r="J21" s="163">
        <f t="shared" si="4"/>
        <v>0</v>
      </c>
      <c r="K21" s="163">
        <f t="shared" si="4"/>
        <v>0</v>
      </c>
      <c r="L21" s="163">
        <f t="shared" si="4"/>
        <v>0</v>
      </c>
      <c r="M21" s="163">
        <f t="shared" si="4"/>
        <v>0</v>
      </c>
      <c r="N21" s="163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09" t="s">
        <v>0</v>
      </c>
      <c r="B2" s="210"/>
      <c r="C2" s="68" t="s">
        <v>101</v>
      </c>
      <c r="D2" s="68" t="s">
        <v>125</v>
      </c>
      <c r="E2" s="68" t="s">
        <v>126</v>
      </c>
      <c r="F2" s="68" t="s">
        <v>127</v>
      </c>
      <c r="G2" s="68" t="s">
        <v>133</v>
      </c>
      <c r="H2" s="68" t="s">
        <v>102</v>
      </c>
      <c r="I2" s="68" t="s">
        <v>103</v>
      </c>
      <c r="J2" s="68" t="s">
        <v>104</v>
      </c>
      <c r="K2" s="68" t="s">
        <v>105</v>
      </c>
      <c r="L2" s="68" t="s">
        <v>106</v>
      </c>
      <c r="M2" s="68" t="s">
        <v>107</v>
      </c>
      <c r="N2" s="69" t="s">
        <v>108</v>
      </c>
    </row>
    <row r="3" spans="1:28" ht="18" customHeight="1" x14ac:dyDescent="0.25">
      <c r="A3" s="98" t="s">
        <v>87</v>
      </c>
      <c r="B3" s="99"/>
      <c r="C3" s="100">
        <v>5349.1083399999998</v>
      </c>
      <c r="D3" s="101">
        <f>C40</f>
        <v>64.488419999999678</v>
      </c>
      <c r="E3" s="101">
        <f t="shared" ref="E3:F3" si="0">D40</f>
        <v>89.029569999998785</v>
      </c>
      <c r="F3" s="101">
        <f t="shared" si="0"/>
        <v>2171.0828199999978</v>
      </c>
      <c r="G3" s="101">
        <f t="shared" ref="G3" si="1">F40</f>
        <v>2334.7879899999953</v>
      </c>
      <c r="H3" s="101">
        <f t="shared" ref="H3" si="2">G40</f>
        <v>2532.6359499999962</v>
      </c>
      <c r="I3" s="101">
        <f t="shared" ref="I3" si="3">H40</f>
        <v>100.50097999999525</v>
      </c>
      <c r="J3" s="101">
        <f t="shared" ref="J3" si="4">I40</f>
        <v>100.50097999999525</v>
      </c>
      <c r="K3" s="101">
        <f t="shared" ref="K3" si="5">J40</f>
        <v>100.50097999999525</v>
      </c>
      <c r="L3" s="101">
        <f t="shared" ref="L3" si="6">K40</f>
        <v>100.50097999999525</v>
      </c>
      <c r="M3" s="101">
        <f t="shared" ref="M3" si="7">L40</f>
        <v>100.50097999999525</v>
      </c>
      <c r="N3" s="102">
        <f>L40</f>
        <v>100.50097999999525</v>
      </c>
    </row>
    <row r="4" spans="1:28" x14ac:dyDescent="0.2">
      <c r="A4" s="204" t="s">
        <v>56</v>
      </c>
      <c r="B4" s="205"/>
      <c r="C4" s="93"/>
      <c r="D4" s="93"/>
      <c r="E4" s="93"/>
      <c r="F4" s="93"/>
      <c r="G4" s="94"/>
      <c r="H4" s="93"/>
      <c r="I4" s="93"/>
      <c r="J4" s="95"/>
      <c r="K4" s="96"/>
      <c r="L4" s="93"/>
      <c r="M4" s="93"/>
      <c r="N4" s="97"/>
    </row>
    <row r="5" spans="1:28" ht="14.1" customHeight="1" x14ac:dyDescent="0.2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63"/>
      <c r="D8" s="64"/>
      <c r="E8" s="64"/>
      <c r="F8" s="64"/>
      <c r="G8" s="65"/>
      <c r="H8" s="64"/>
      <c r="I8" s="65"/>
      <c r="J8" s="64"/>
      <c r="K8" s="64"/>
      <c r="L8" s="64"/>
      <c r="M8" s="64"/>
      <c r="N8" s="66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5">
        <f>C17</f>
        <v>7151.7512199999992</v>
      </c>
      <c r="D9" s="105">
        <f t="shared" ref="D9:N9" si="8">D17</f>
        <v>10230.666949999999</v>
      </c>
      <c r="E9" s="105">
        <f t="shared" si="8"/>
        <v>11929.89885</v>
      </c>
      <c r="F9" s="105">
        <f t="shared" si="8"/>
        <v>10203.861749999998</v>
      </c>
      <c r="G9" s="105">
        <f t="shared" si="8"/>
        <v>10449.719440000001</v>
      </c>
      <c r="H9" s="105">
        <f t="shared" si="8"/>
        <v>6840.4058599999998</v>
      </c>
      <c r="I9" s="105">
        <f t="shared" si="8"/>
        <v>0</v>
      </c>
      <c r="J9" s="105">
        <f t="shared" si="8"/>
        <v>0</v>
      </c>
      <c r="K9" s="105">
        <f t="shared" si="8"/>
        <v>0</v>
      </c>
      <c r="L9" s="105">
        <f t="shared" si="8"/>
        <v>0</v>
      </c>
      <c r="M9" s="105">
        <f t="shared" si="8"/>
        <v>0</v>
      </c>
      <c r="N9" s="173">
        <f t="shared" si="8"/>
        <v>0</v>
      </c>
    </row>
    <row r="10" spans="1:28" ht="14.1" customHeight="1" x14ac:dyDescent="0.2">
      <c r="A10" s="29"/>
      <c r="B10" s="54" t="s">
        <v>13</v>
      </c>
      <c r="C10" s="20">
        <v>6160.7919199999997</v>
      </c>
      <c r="D10" s="21">
        <v>7415.7027099999996</v>
      </c>
      <c r="E10" s="182">
        <v>6996.0639000000001</v>
      </c>
      <c r="F10" s="182">
        <v>7048.1530199999997</v>
      </c>
      <c r="G10" s="21">
        <v>7200.5292899999995</v>
      </c>
      <c r="H10" s="19">
        <v>5785.7679900000003</v>
      </c>
      <c r="I10" s="19"/>
      <c r="J10" s="19"/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14</v>
      </c>
      <c r="C11" s="20">
        <v>13.686029999999999</v>
      </c>
      <c r="D11" s="21">
        <v>1821.6850099999999</v>
      </c>
      <c r="E11" s="182">
        <v>4236.7262199999996</v>
      </c>
      <c r="F11" s="182">
        <v>2119.6278200000002</v>
      </c>
      <c r="G11" s="21">
        <v>2457.9433200000003</v>
      </c>
      <c r="H11" s="19">
        <v>35.404969999999999</v>
      </c>
      <c r="I11" s="19"/>
      <c r="J11" s="19"/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15</v>
      </c>
      <c r="C12" s="20">
        <v>513.11312000000009</v>
      </c>
      <c r="D12" s="21">
        <v>881.09838999999999</v>
      </c>
      <c r="E12" s="182">
        <v>621.10230999999999</v>
      </c>
      <c r="F12" s="182">
        <v>618.41332999999997</v>
      </c>
      <c r="G12" s="21">
        <v>617.47789999999986</v>
      </c>
      <c r="H12" s="19">
        <v>629.42737999999986</v>
      </c>
      <c r="I12" s="19"/>
      <c r="J12" s="19"/>
      <c r="K12" s="19"/>
      <c r="L12" s="19"/>
      <c r="M12" s="19"/>
      <c r="N12" s="38"/>
      <c r="P12" s="206"/>
      <c r="Q12" s="206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4"/>
      <c r="B13" s="75" t="s">
        <v>35</v>
      </c>
      <c r="C13" s="76">
        <f>C10+C11+C12</f>
        <v>6687.5910699999995</v>
      </c>
      <c r="D13" s="76">
        <f t="shared" ref="D13:N13" si="9">D10+D11+D12</f>
        <v>10118.486109999998</v>
      </c>
      <c r="E13" s="76">
        <f t="shared" si="9"/>
        <v>11853.89243</v>
      </c>
      <c r="F13" s="76">
        <f t="shared" si="9"/>
        <v>9786.1941699999988</v>
      </c>
      <c r="G13" s="76">
        <f t="shared" si="9"/>
        <v>10275.950510000001</v>
      </c>
      <c r="H13" s="76">
        <f t="shared" si="9"/>
        <v>6450.60034</v>
      </c>
      <c r="I13" s="76">
        <f t="shared" si="9"/>
        <v>0</v>
      </c>
      <c r="J13" s="76">
        <f t="shared" si="9"/>
        <v>0</v>
      </c>
      <c r="K13" s="76">
        <f t="shared" si="9"/>
        <v>0</v>
      </c>
      <c r="L13" s="76">
        <f t="shared" si="9"/>
        <v>0</v>
      </c>
      <c r="M13" s="76">
        <f t="shared" si="9"/>
        <v>0</v>
      </c>
      <c r="N13" s="77">
        <f t="shared" si="9"/>
        <v>0</v>
      </c>
    </row>
    <row r="14" spans="1:28" ht="14.1" customHeight="1" x14ac:dyDescent="0.2">
      <c r="A14" s="29"/>
      <c r="B14" s="54" t="s">
        <v>36</v>
      </c>
      <c r="C14" s="20">
        <v>464.16014999999999</v>
      </c>
      <c r="D14" s="21">
        <v>112.18084000000002</v>
      </c>
      <c r="E14" s="182">
        <v>76.006419999999977</v>
      </c>
      <c r="F14" s="182">
        <v>417.66757999999993</v>
      </c>
      <c r="G14" s="21">
        <v>173.76892999999998</v>
      </c>
      <c r="H14" s="19">
        <v>389.80552</v>
      </c>
      <c r="I14" s="19"/>
      <c r="J14" s="34"/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61</v>
      </c>
      <c r="C15" s="52">
        <v>0</v>
      </c>
      <c r="D15" s="21">
        <v>0</v>
      </c>
      <c r="E15" s="182">
        <v>0</v>
      </c>
      <c r="F15" s="182">
        <v>0</v>
      </c>
      <c r="G15" s="21">
        <v>0</v>
      </c>
      <c r="H15" s="19">
        <v>0</v>
      </c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60</v>
      </c>
      <c r="C16" s="52">
        <v>0</v>
      </c>
      <c r="D16" s="21">
        <v>0</v>
      </c>
      <c r="E16" s="182">
        <v>0</v>
      </c>
      <c r="F16" s="182">
        <v>0</v>
      </c>
      <c r="G16" s="21">
        <v>0</v>
      </c>
      <c r="H16" s="19">
        <v>0</v>
      </c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5"/>
      <c r="B17" s="86" t="s">
        <v>64</v>
      </c>
      <c r="C17" s="87">
        <f>SUM(C13:C16)</f>
        <v>7151.7512199999992</v>
      </c>
      <c r="D17" s="87">
        <f t="shared" ref="D17:N17" si="10">SUM(D13:D16)</f>
        <v>10230.666949999999</v>
      </c>
      <c r="E17" s="87">
        <f t="shared" si="10"/>
        <v>11929.89885</v>
      </c>
      <c r="F17" s="87">
        <f t="shared" si="10"/>
        <v>10203.861749999998</v>
      </c>
      <c r="G17" s="87">
        <f t="shared" si="10"/>
        <v>10449.719440000001</v>
      </c>
      <c r="H17" s="87">
        <f t="shared" si="10"/>
        <v>6840.4058599999998</v>
      </c>
      <c r="I17" s="87">
        <f t="shared" si="10"/>
        <v>0</v>
      </c>
      <c r="J17" s="87">
        <f t="shared" si="10"/>
        <v>0</v>
      </c>
      <c r="K17" s="87">
        <f t="shared" si="10"/>
        <v>0</v>
      </c>
      <c r="L17" s="87">
        <f t="shared" si="10"/>
        <v>0</v>
      </c>
      <c r="M17" s="87">
        <f t="shared" si="10"/>
        <v>0</v>
      </c>
      <c r="N17" s="88">
        <f t="shared" si="10"/>
        <v>0</v>
      </c>
    </row>
    <row r="18" spans="1:28" ht="14.1" customHeight="1" x14ac:dyDescent="0.2">
      <c r="A18" s="70" t="s">
        <v>37</v>
      </c>
      <c r="B18" s="71"/>
      <c r="C18" s="84">
        <f>C38</f>
        <v>12436.371139999999</v>
      </c>
      <c r="D18" s="84">
        <f t="shared" ref="D18:N18" si="11">D38</f>
        <v>10206.1258</v>
      </c>
      <c r="E18" s="84">
        <f t="shared" si="11"/>
        <v>9847.8456000000006</v>
      </c>
      <c r="F18" s="84">
        <f t="shared" si="11"/>
        <v>10040.156580000001</v>
      </c>
      <c r="G18" s="84">
        <f t="shared" si="11"/>
        <v>10251.87148</v>
      </c>
      <c r="H18" s="84">
        <f t="shared" si="11"/>
        <v>9272.5408299999999</v>
      </c>
      <c r="I18" s="84">
        <f t="shared" si="11"/>
        <v>0</v>
      </c>
      <c r="J18" s="84">
        <f t="shared" si="11"/>
        <v>0</v>
      </c>
      <c r="K18" s="84">
        <f t="shared" si="11"/>
        <v>0</v>
      </c>
      <c r="L18" s="84">
        <f t="shared" si="11"/>
        <v>0</v>
      </c>
      <c r="M18" s="84">
        <f t="shared" si="11"/>
        <v>0</v>
      </c>
      <c r="N18" s="174">
        <f t="shared" si="11"/>
        <v>0</v>
      </c>
    </row>
    <row r="19" spans="1:28" ht="14.1" customHeight="1" x14ac:dyDescent="0.2">
      <c r="A19" s="30"/>
      <c r="B19" s="56" t="s">
        <v>89</v>
      </c>
      <c r="C19" s="20">
        <v>7625.9216799999995</v>
      </c>
      <c r="D19" s="21">
        <v>5152.6982099999987</v>
      </c>
      <c r="E19" s="182">
        <v>4977.6344399999998</v>
      </c>
      <c r="F19" s="182">
        <v>5120.7278200000001</v>
      </c>
      <c r="G19" s="21">
        <v>5348.1722100000006</v>
      </c>
      <c r="H19" s="21">
        <v>5399.1500800000003</v>
      </c>
      <c r="I19" s="21"/>
      <c r="J19" s="21"/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90</v>
      </c>
      <c r="C20" s="20">
        <v>1130.37085</v>
      </c>
      <c r="D20" s="21">
        <v>1318.5939300000002</v>
      </c>
      <c r="E20" s="182">
        <v>1272.5667599999999</v>
      </c>
      <c r="F20" s="182">
        <v>1301.4847400000001</v>
      </c>
      <c r="G20" s="21">
        <v>1363.5013100000001</v>
      </c>
      <c r="H20" s="21">
        <v>1374.3580099999999</v>
      </c>
      <c r="I20" s="21"/>
      <c r="J20" s="21"/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38</v>
      </c>
      <c r="C21" s="20">
        <v>1.655</v>
      </c>
      <c r="D21" s="21">
        <v>2.0555100000000004</v>
      </c>
      <c r="E21" s="182">
        <v>1.6682399999999999</v>
      </c>
      <c r="F21" s="182">
        <v>1.94628</v>
      </c>
      <c r="G21" s="21">
        <v>2.0257200000000002</v>
      </c>
      <c r="H21" s="21">
        <v>0</v>
      </c>
      <c r="I21" s="21"/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8"/>
      <c r="B22" s="79" t="s">
        <v>39</v>
      </c>
      <c r="C22" s="80">
        <f>SUM(C19:C21)</f>
        <v>8757.9475299999995</v>
      </c>
      <c r="D22" s="80">
        <f t="shared" ref="D22:N22" si="12">SUM(D19:D21)</f>
        <v>6473.3476499999988</v>
      </c>
      <c r="E22" s="80">
        <f t="shared" si="12"/>
        <v>6251.8694399999995</v>
      </c>
      <c r="F22" s="80">
        <f t="shared" si="12"/>
        <v>6424.1588400000001</v>
      </c>
      <c r="G22" s="80">
        <f t="shared" si="12"/>
        <v>6713.6992399999999</v>
      </c>
      <c r="H22" s="80">
        <f t="shared" si="12"/>
        <v>6773.5080900000003</v>
      </c>
      <c r="I22" s="80">
        <f t="shared" si="12"/>
        <v>0</v>
      </c>
      <c r="J22" s="80">
        <f t="shared" si="12"/>
        <v>0</v>
      </c>
      <c r="K22" s="80">
        <f t="shared" si="12"/>
        <v>0</v>
      </c>
      <c r="L22" s="80">
        <f t="shared" si="12"/>
        <v>0</v>
      </c>
      <c r="M22" s="80">
        <f t="shared" si="12"/>
        <v>0</v>
      </c>
      <c r="N22" s="81">
        <f t="shared" si="12"/>
        <v>0</v>
      </c>
    </row>
    <row r="23" spans="1:28" ht="14.1" customHeight="1" x14ac:dyDescent="0.2">
      <c r="A23" s="32"/>
      <c r="B23" s="56" t="s">
        <v>21</v>
      </c>
      <c r="C23" s="20">
        <v>1439.8100999999999</v>
      </c>
      <c r="D23" s="21">
        <v>1198.9337000000003</v>
      </c>
      <c r="E23" s="182">
        <v>1302.7977900000001</v>
      </c>
      <c r="F23" s="182">
        <v>1448.55898</v>
      </c>
      <c r="G23" s="21">
        <v>965.88813000000005</v>
      </c>
      <c r="H23" s="21">
        <v>1063.3375199999998</v>
      </c>
      <c r="I23" s="21"/>
      <c r="J23" s="19"/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83</v>
      </c>
      <c r="C24" s="20">
        <v>96.715260000000001</v>
      </c>
      <c r="D24" s="21">
        <v>111.67552000000001</v>
      </c>
      <c r="E24" s="182">
        <v>99.59447999999999</v>
      </c>
      <c r="F24" s="182">
        <v>102.33561999999999</v>
      </c>
      <c r="G24" s="21">
        <v>131.87734</v>
      </c>
      <c r="H24" s="21">
        <v>117.58413</v>
      </c>
      <c r="I24" s="21"/>
      <c r="J24" s="19"/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84</v>
      </c>
      <c r="C25" s="20">
        <v>115.22212</v>
      </c>
      <c r="D25" s="21">
        <v>144.98758999999995</v>
      </c>
      <c r="E25" s="182">
        <v>101.09067999999999</v>
      </c>
      <c r="F25" s="182">
        <v>141.09007000000003</v>
      </c>
      <c r="G25" s="21">
        <v>87.608100000000007</v>
      </c>
      <c r="H25" s="21">
        <v>20.544619999999998</v>
      </c>
      <c r="I25" s="21"/>
      <c r="J25" s="19"/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86</v>
      </c>
      <c r="C26" s="20">
        <v>993.17318000000012</v>
      </c>
      <c r="D26" s="21">
        <v>778.60913000000016</v>
      </c>
      <c r="E26" s="182">
        <v>522.20699000000002</v>
      </c>
      <c r="F26" s="182">
        <v>460.26241000000005</v>
      </c>
      <c r="G26" s="21">
        <v>588.64490000000001</v>
      </c>
      <c r="H26" s="21">
        <v>588.7270699999998</v>
      </c>
      <c r="I26" s="21"/>
      <c r="J26" s="19"/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22</v>
      </c>
      <c r="C27" s="20">
        <v>260.60822999999999</v>
      </c>
      <c r="D27" s="21">
        <v>210.13597000000004</v>
      </c>
      <c r="E27" s="182">
        <v>280.63715999999999</v>
      </c>
      <c r="F27" s="182">
        <v>239.70025999999999</v>
      </c>
      <c r="G27" s="21">
        <v>239.43003999999999</v>
      </c>
      <c r="H27" s="21">
        <v>168.30199999999999</v>
      </c>
      <c r="I27" s="21"/>
      <c r="J27" s="19"/>
      <c r="K27" s="19"/>
      <c r="L27" s="21"/>
      <c r="M27" s="21"/>
      <c r="N27" s="39"/>
      <c r="Y27" s="40"/>
      <c r="AB27" s="37"/>
    </row>
    <row r="28" spans="1:28" ht="14.1" customHeight="1" x14ac:dyDescent="0.2">
      <c r="A28" s="78"/>
      <c r="B28" s="79" t="s">
        <v>23</v>
      </c>
      <c r="C28" s="80">
        <f t="shared" ref="C28:E28" si="13">SUM(C23:C27)</f>
        <v>2905.5288899999996</v>
      </c>
      <c r="D28" s="80">
        <f t="shared" si="13"/>
        <v>2444.3419100000001</v>
      </c>
      <c r="E28" s="80">
        <f t="shared" si="13"/>
        <v>2306.3271000000004</v>
      </c>
      <c r="F28" s="80">
        <f t="shared" ref="F28:N28" si="14">SUM(F23:F27)</f>
        <v>2391.9473400000002</v>
      </c>
      <c r="G28" s="80">
        <f t="shared" si="14"/>
        <v>2013.4485099999999</v>
      </c>
      <c r="H28" s="80">
        <f t="shared" si="14"/>
        <v>1958.4953399999993</v>
      </c>
      <c r="I28" s="80">
        <f t="shared" si="14"/>
        <v>0</v>
      </c>
      <c r="J28" s="80">
        <f t="shared" si="14"/>
        <v>0</v>
      </c>
      <c r="K28" s="80">
        <f t="shared" si="14"/>
        <v>0</v>
      </c>
      <c r="L28" s="80">
        <f t="shared" si="14"/>
        <v>0</v>
      </c>
      <c r="M28" s="80">
        <f t="shared" si="14"/>
        <v>0</v>
      </c>
      <c r="N28" s="81">
        <f t="shared" si="14"/>
        <v>0</v>
      </c>
      <c r="O28" s="42"/>
    </row>
    <row r="29" spans="1:28" ht="14.1" customHeight="1" x14ac:dyDescent="0.2">
      <c r="A29" s="29"/>
      <c r="B29" s="56" t="s">
        <v>40</v>
      </c>
      <c r="C29" s="52">
        <v>13.311360000000001</v>
      </c>
      <c r="D29" s="21">
        <v>538.47627999999997</v>
      </c>
      <c r="E29" s="182">
        <v>594.73699999999997</v>
      </c>
      <c r="F29" s="182">
        <v>444.70445999999998</v>
      </c>
      <c r="G29" s="21">
        <v>481.70940999999999</v>
      </c>
      <c r="H29" s="21">
        <v>84.503179999999986</v>
      </c>
      <c r="I29" s="21"/>
      <c r="J29" s="19"/>
      <c r="K29" s="19"/>
      <c r="L29" s="21"/>
      <c r="M29" s="21"/>
      <c r="N29" s="39"/>
      <c r="O29" s="42"/>
      <c r="AB29" s="37"/>
    </row>
    <row r="30" spans="1:28" ht="14.1" customHeight="1" x14ac:dyDescent="0.2">
      <c r="A30" s="32"/>
      <c r="B30" s="56" t="s">
        <v>41</v>
      </c>
      <c r="C30" s="20">
        <v>27.380240000000001</v>
      </c>
      <c r="D30" s="21">
        <v>60.515610000000002</v>
      </c>
      <c r="E30" s="182">
        <v>0</v>
      </c>
      <c r="F30" s="182">
        <v>26.107620000000001</v>
      </c>
      <c r="G30" s="21">
        <v>0</v>
      </c>
      <c r="H30" s="21">
        <v>0</v>
      </c>
      <c r="I30" s="21"/>
      <c r="J30" s="19"/>
      <c r="K30" s="19"/>
      <c r="L30" s="21"/>
      <c r="M30" s="21"/>
      <c r="N30" s="39"/>
      <c r="O30" s="42"/>
      <c r="AB30" s="37"/>
    </row>
    <row r="31" spans="1:28" ht="14.1" customHeight="1" x14ac:dyDescent="0.2">
      <c r="A31" s="32"/>
      <c r="B31" s="56" t="s">
        <v>42</v>
      </c>
      <c r="C31" s="20">
        <v>14.097160000000001</v>
      </c>
      <c r="D31" s="21">
        <v>56.177370000000003</v>
      </c>
      <c r="E31" s="182">
        <v>39.637629999999994</v>
      </c>
      <c r="F31" s="182">
        <v>25.024639999999998</v>
      </c>
      <c r="G31" s="21">
        <v>55.766729999999995</v>
      </c>
      <c r="H31" s="21">
        <v>35.941029999999998</v>
      </c>
      <c r="I31" s="21"/>
      <c r="J31" s="19"/>
      <c r="K31" s="19"/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6" t="s">
        <v>43</v>
      </c>
      <c r="C32" s="20">
        <v>19.61262</v>
      </c>
      <c r="D32" s="21">
        <v>15.5358</v>
      </c>
      <c r="E32" s="182">
        <v>4.5357200000000004</v>
      </c>
      <c r="F32" s="182">
        <v>12.62304</v>
      </c>
      <c r="G32" s="21">
        <v>19.334990000000001</v>
      </c>
      <c r="H32" s="21">
        <v>13.989180000000001</v>
      </c>
      <c r="I32" s="21"/>
      <c r="J32" s="19"/>
      <c r="K32" s="19"/>
      <c r="L32" s="21"/>
      <c r="M32" s="21"/>
      <c r="N32" s="39"/>
      <c r="O32" s="42"/>
      <c r="AB32" s="37"/>
    </row>
    <row r="33" spans="1:28" ht="14.1" customHeight="1" x14ac:dyDescent="0.2">
      <c r="A33" s="32"/>
      <c r="B33" s="56" t="s">
        <v>44</v>
      </c>
      <c r="C33" s="20">
        <v>25.053090000000001</v>
      </c>
      <c r="D33" s="21">
        <v>11.69861</v>
      </c>
      <c r="E33" s="182">
        <v>20.80181</v>
      </c>
      <c r="F33" s="182">
        <v>23.560839999999999</v>
      </c>
      <c r="G33" s="21">
        <v>17.772760000000002</v>
      </c>
      <c r="H33" s="21">
        <v>21.687109999999997</v>
      </c>
      <c r="I33" s="21"/>
      <c r="J33" s="19"/>
      <c r="K33" s="19"/>
      <c r="L33" s="21"/>
      <c r="M33" s="21"/>
      <c r="N33" s="39"/>
      <c r="AB33" s="37"/>
    </row>
    <row r="34" spans="1:28" ht="14.1" customHeight="1" x14ac:dyDescent="0.2">
      <c r="A34" s="78"/>
      <c r="B34" s="79" t="s">
        <v>45</v>
      </c>
      <c r="C34" s="82">
        <f>SUM(C30:C33)</f>
        <v>86.143110000000007</v>
      </c>
      <c r="D34" s="82">
        <f t="shared" ref="D34:F34" si="15">SUM(D30:D33)</f>
        <v>143.92739</v>
      </c>
      <c r="E34" s="82">
        <f t="shared" si="15"/>
        <v>64.975159999999988</v>
      </c>
      <c r="F34" s="82">
        <f t="shared" si="15"/>
        <v>87.316140000000004</v>
      </c>
      <c r="G34" s="82">
        <f t="shared" ref="G34:N34" si="16">SUM(G30:G33)</f>
        <v>92.874480000000005</v>
      </c>
      <c r="H34" s="82">
        <f t="shared" si="16"/>
        <v>71.617320000000007</v>
      </c>
      <c r="I34" s="82">
        <f t="shared" si="16"/>
        <v>0</v>
      </c>
      <c r="J34" s="82">
        <f t="shared" si="16"/>
        <v>0</v>
      </c>
      <c r="K34" s="82">
        <f t="shared" si="16"/>
        <v>0</v>
      </c>
      <c r="L34" s="82">
        <f t="shared" si="16"/>
        <v>0</v>
      </c>
      <c r="M34" s="82">
        <f t="shared" si="16"/>
        <v>0</v>
      </c>
      <c r="N34" s="83">
        <f t="shared" si="16"/>
        <v>0</v>
      </c>
    </row>
    <row r="35" spans="1:28" ht="14.1" customHeight="1" x14ac:dyDescent="0.2">
      <c r="A35" s="29"/>
      <c r="B35" s="56" t="s">
        <v>46</v>
      </c>
      <c r="C35" s="18">
        <v>673.44024999999988</v>
      </c>
      <c r="D35" s="34">
        <v>606.03257000000008</v>
      </c>
      <c r="E35" s="182">
        <v>629.93690000000015</v>
      </c>
      <c r="F35" s="182">
        <v>692.02980000000002</v>
      </c>
      <c r="G35" s="21">
        <v>950.13983999999994</v>
      </c>
      <c r="H35" s="21">
        <v>384.4169</v>
      </c>
      <c r="I35" s="21"/>
      <c r="J35" s="19"/>
      <c r="K35" s="19"/>
      <c r="L35" s="21"/>
      <c r="M35" s="21"/>
      <c r="N35" s="39"/>
      <c r="AB35" s="37"/>
    </row>
    <row r="36" spans="1:28" ht="14.1" customHeight="1" x14ac:dyDescent="0.2">
      <c r="A36" s="29"/>
      <c r="B36" s="56" t="s">
        <v>62</v>
      </c>
      <c r="C36" s="53">
        <v>0</v>
      </c>
      <c r="D36" s="19">
        <v>0</v>
      </c>
      <c r="E36" s="182">
        <v>0</v>
      </c>
      <c r="F36" s="182">
        <v>0</v>
      </c>
      <c r="G36" s="21">
        <v>0</v>
      </c>
      <c r="H36" s="21">
        <v>0</v>
      </c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6" t="s">
        <v>91</v>
      </c>
      <c r="C37" s="53">
        <v>0</v>
      </c>
      <c r="D37" s="19">
        <v>0</v>
      </c>
      <c r="E37" s="182">
        <v>0</v>
      </c>
      <c r="F37" s="182">
        <v>0</v>
      </c>
      <c r="G37" s="21">
        <v>0</v>
      </c>
      <c r="H37" s="21">
        <v>0</v>
      </c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89"/>
      <c r="B38" s="90" t="s">
        <v>88</v>
      </c>
      <c r="C38" s="91">
        <f>C22+C28+C29+C34+C35+C36+C37</f>
        <v>12436.371139999999</v>
      </c>
      <c r="D38" s="91">
        <f>D22+D28+D29+D34+D35+D36+D37</f>
        <v>10206.1258</v>
      </c>
      <c r="E38" s="91">
        <f t="shared" ref="E38:N38" si="17">E37+E36+E35+E34+E29+E28+E22</f>
        <v>9847.8456000000006</v>
      </c>
      <c r="F38" s="91">
        <f t="shared" si="17"/>
        <v>10040.156580000001</v>
      </c>
      <c r="G38" s="91">
        <f t="shared" si="17"/>
        <v>10251.87148</v>
      </c>
      <c r="H38" s="91">
        <f t="shared" si="17"/>
        <v>9272.5408299999999</v>
      </c>
      <c r="I38" s="91">
        <f t="shared" si="17"/>
        <v>0</v>
      </c>
      <c r="J38" s="91">
        <f t="shared" si="17"/>
        <v>0</v>
      </c>
      <c r="K38" s="91">
        <f t="shared" si="17"/>
        <v>0</v>
      </c>
      <c r="L38" s="91">
        <f t="shared" si="17"/>
        <v>0</v>
      </c>
      <c r="M38" s="91">
        <f t="shared" si="17"/>
        <v>0</v>
      </c>
      <c r="N38" s="92">
        <f t="shared" si="17"/>
        <v>0</v>
      </c>
      <c r="Y38" s="40"/>
    </row>
    <row r="39" spans="1:28" ht="14.1" customHeight="1" thickBot="1" x14ac:dyDescent="0.25">
      <c r="A39" s="59"/>
      <c r="B39" s="58" t="s">
        <v>47</v>
      </c>
      <c r="C39" s="33">
        <f>C17-C38</f>
        <v>-5284.6199200000001</v>
      </c>
      <c r="D39" s="33">
        <f>D17-D38</f>
        <v>24.541149999999107</v>
      </c>
      <c r="E39" s="33">
        <f t="shared" ref="E39:N39" si="18">E17-E38</f>
        <v>2082.053249999999</v>
      </c>
      <c r="F39" s="33">
        <f t="shared" si="18"/>
        <v>163.70516999999745</v>
      </c>
      <c r="G39" s="33">
        <f t="shared" si="18"/>
        <v>197.84796000000097</v>
      </c>
      <c r="H39" s="33">
        <f t="shared" si="18"/>
        <v>-2432.1349700000001</v>
      </c>
      <c r="I39" s="33">
        <f t="shared" si="18"/>
        <v>0</v>
      </c>
      <c r="J39" s="33">
        <f t="shared" si="18"/>
        <v>0</v>
      </c>
      <c r="K39" s="33">
        <f t="shared" si="18"/>
        <v>0</v>
      </c>
      <c r="L39" s="33">
        <f t="shared" si="18"/>
        <v>0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3">
      <c r="A40" s="207" t="s">
        <v>50</v>
      </c>
      <c r="B40" s="208"/>
      <c r="C40" s="103">
        <f>C3+C17-C38</f>
        <v>64.488419999999678</v>
      </c>
      <c r="D40" s="103">
        <f>D3+D17-D38</f>
        <v>89.029569999998785</v>
      </c>
      <c r="E40" s="103">
        <f t="shared" ref="E40:M40" si="19">E3+E17-E38</f>
        <v>2171.0828199999978</v>
      </c>
      <c r="F40" s="103">
        <f t="shared" si="19"/>
        <v>2334.7879899999953</v>
      </c>
      <c r="G40" s="103">
        <f t="shared" si="19"/>
        <v>2532.6359499999962</v>
      </c>
      <c r="H40" s="103">
        <f t="shared" si="19"/>
        <v>100.50097999999525</v>
      </c>
      <c r="I40" s="103">
        <f t="shared" si="19"/>
        <v>100.50097999999525</v>
      </c>
      <c r="J40" s="103">
        <f t="shared" si="19"/>
        <v>100.50097999999525</v>
      </c>
      <c r="K40" s="103">
        <f t="shared" si="19"/>
        <v>100.50097999999525</v>
      </c>
      <c r="L40" s="103">
        <f t="shared" si="19"/>
        <v>100.50097999999525</v>
      </c>
      <c r="M40" s="103">
        <f t="shared" si="19"/>
        <v>100.50097999999525</v>
      </c>
      <c r="N40" s="104">
        <f t="shared" ref="N40" si="20">N3+N17-N38</f>
        <v>100.50097999999525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2023-06-26T12:18:26Z</dcterms:modified>
</cp:coreProperties>
</file>