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990" activeTab="3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4" l="1"/>
  <c r="E28" i="4"/>
  <c r="D28" i="4"/>
  <c r="C28" i="4"/>
  <c r="E22" i="4"/>
  <c r="E38" i="4" s="1"/>
  <c r="D22" i="4"/>
  <c r="D38" i="4" s="1"/>
  <c r="C22" i="4"/>
  <c r="C38" i="4" s="1"/>
  <c r="D17" i="4"/>
  <c r="D39" i="4" s="1"/>
  <c r="E13" i="4"/>
  <c r="E17" i="4" s="1"/>
  <c r="E39" i="4" s="1"/>
  <c r="C13" i="4"/>
  <c r="C17" i="4" s="1"/>
  <c r="G34" i="3"/>
  <c r="F34" i="3"/>
  <c r="G27" i="3"/>
  <c r="G28" i="3" s="1"/>
  <c r="F27" i="3"/>
  <c r="F28" i="3" s="1"/>
  <c r="G22" i="3"/>
  <c r="F22" i="3"/>
  <c r="G14" i="3"/>
  <c r="F14" i="3"/>
  <c r="G9" i="3"/>
  <c r="F9" i="3"/>
  <c r="D34" i="3"/>
  <c r="C34" i="3"/>
  <c r="D27" i="3"/>
  <c r="D28" i="3" s="1"/>
  <c r="C27" i="3"/>
  <c r="C28" i="3" s="1"/>
  <c r="D22" i="3"/>
  <c r="C22" i="3"/>
  <c r="D14" i="3"/>
  <c r="C14" i="3"/>
  <c r="D9" i="3"/>
  <c r="C9" i="3"/>
  <c r="C39" i="4" l="1"/>
  <c r="C40" i="4"/>
  <c r="D3" i="4" s="1"/>
  <c r="D40" i="4" s="1"/>
  <c r="E3" i="4" s="1"/>
  <c r="E40" i="4" s="1"/>
  <c r="H37" i="3"/>
  <c r="H36" i="3"/>
  <c r="E37" i="3"/>
  <c r="E36" i="3"/>
  <c r="H26" i="3" l="1"/>
  <c r="E26" i="3"/>
  <c r="D14" i="1" l="1"/>
  <c r="D21" i="1" s="1"/>
  <c r="E14" i="1"/>
  <c r="F14" i="1"/>
  <c r="G14" i="1"/>
  <c r="H14" i="1"/>
  <c r="H21" i="1" s="1"/>
  <c r="I14" i="1"/>
  <c r="J14" i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F11" i="1" s="1"/>
  <c r="G4" i="1"/>
  <c r="G11" i="1" s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L21" i="1"/>
  <c r="K21" i="1"/>
  <c r="J21" i="1"/>
  <c r="I21" i="1"/>
  <c r="G21" i="1"/>
  <c r="F21" i="1"/>
  <c r="E21" i="1"/>
  <c r="M11" i="1"/>
  <c r="E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K11" i="1" l="1"/>
  <c r="J11" i="1"/>
  <c r="D11" i="1"/>
  <c r="H22" i="3" l="1"/>
  <c r="E22" i="3"/>
  <c r="C21" i="1"/>
  <c r="C11" i="1"/>
  <c r="F13" i="4"/>
  <c r="G13" i="4"/>
  <c r="H13" i="4"/>
  <c r="I13" i="4"/>
  <c r="J13" i="4"/>
  <c r="K13" i="4"/>
  <c r="L13" i="4"/>
  <c r="M13" i="4"/>
  <c r="N13" i="4"/>
  <c r="F34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22" i="4"/>
  <c r="G22" i="4"/>
  <c r="H22" i="4"/>
  <c r="I22" i="4"/>
  <c r="J22" i="4"/>
  <c r="K22" i="4"/>
  <c r="L22" i="4"/>
  <c r="M22" i="4"/>
  <c r="N22" i="4"/>
  <c r="F17" i="4"/>
  <c r="G17" i="4"/>
  <c r="H17" i="4"/>
  <c r="I17" i="4"/>
  <c r="J17" i="4"/>
  <c r="K17" i="4"/>
  <c r="L17" i="4"/>
  <c r="M17" i="4"/>
  <c r="N17" i="4"/>
  <c r="B1" i="4"/>
  <c r="B1" i="1"/>
  <c r="B1" i="3"/>
  <c r="H27" i="3" l="1"/>
  <c r="H14" i="3"/>
  <c r="N38" i="4"/>
  <c r="N39" i="4" s="1"/>
  <c r="L38" i="4"/>
  <c r="L39" i="4" s="1"/>
  <c r="J38" i="4"/>
  <c r="J39" i="4" s="1"/>
  <c r="H38" i="4"/>
  <c r="H39" i="4" s="1"/>
  <c r="F38" i="4"/>
  <c r="F39" i="4" s="1"/>
  <c r="M38" i="4"/>
  <c r="M39" i="4" s="1"/>
  <c r="K38" i="4"/>
  <c r="K39" i="4" s="1"/>
  <c r="I38" i="4"/>
  <c r="I39" i="4" s="1"/>
  <c r="G38" i="4"/>
  <c r="G39" i="4" s="1"/>
  <c r="H9" i="3"/>
  <c r="E9" i="3"/>
  <c r="E27" i="3"/>
  <c r="F3" i="4" l="1"/>
  <c r="F40" i="4" s="1"/>
  <c r="G3" i="4" s="1"/>
  <c r="G40" i="4" s="1"/>
  <c r="H3" i="4" s="1"/>
  <c r="H40" i="4" s="1"/>
  <c r="I3" i="4" s="1"/>
  <c r="I40" i="4" s="1"/>
  <c r="H28" i="3"/>
  <c r="H34" i="3"/>
  <c r="E14" i="3"/>
  <c r="E28" i="3" l="1"/>
  <c r="J3" i="4"/>
  <c r="J40" i="4" s="1"/>
  <c r="E34" i="3" l="1"/>
  <c r="K3" i="4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<sst xmlns="http://schemas.openxmlformats.org/spreadsheetml/2006/main" count="153" uniqueCount="134">
  <si>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</si>
  <si>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</si>
  <si>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</si>
  <si>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</si>
  <si>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</si>
  <si>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</si>
  <si>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</si>
  <si>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</si>
  <si>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</si>
  <si>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</si>
  <si>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</si>
  <si>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</si>
  <si>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</si>
  <si>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</si>
  <si>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</si>
  <si>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</si>
  <si>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</si>
  <si>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</si>
  <si>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</si>
  <si>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</si>
  <si>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</si>
  <si>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</si>
  <si>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</si>
  <si>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</si>
  <si>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</si>
  <si>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</si>
  <si>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</si>
  <si>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</si>
  <si>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</si>
  <si>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</si>
  <si>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</si>
  <si>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</si>
  <si>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</si>
  <si>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</si>
  <si>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</si>
  <si>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</si>
  <si>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</si>
  <si>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</si>
  <si>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</si>
  <si>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</si>
  <si>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</si>
  <si>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</si>
  <si>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</si>
  <si>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</si>
  <si>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</si>
  <si>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</si>
  <si>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</si>
  <si>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</si>
  <si>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</si>
  <si>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</si>
  <si>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</si>
  <si>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</si>
  <si>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</si>
  <si>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</si>
  <si>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</si>
  <si>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</si>
  <si>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</si>
  <si>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</si>
  <si>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</si>
  <si>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</si>
  <si>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</si>
  <si>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</si>
  <si>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</si>
  <si>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</si>
  <si>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</si>
  <si>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</si>
  <si>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</si>
  <si>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</si>
  <si>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</si>
  <si>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</si>
  <si>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</si>
  <si>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</si>
  <si>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</si>
  <si>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</si>
  <si>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</si>
  <si>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</si>
  <si>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</si>
  <si>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</si>
  <si>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</si>
  <si>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</si>
  <si>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</si>
  <si>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</si>
  <si>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</si>
  <si>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</si>
  <si>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</si>
  <si>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</si>
  <si>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</si>
  <si>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</si>
  <si>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</si>
  <si>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</si>
  <si>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</si>
  <si>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</si>
  <si>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</si>
  <si>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</si>
  <si>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</si>
  <si>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</si>
  <si>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</si>
  <si>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</si>
  <si>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</si>
  <si>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</si>
  <si>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</si>
  <si>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</si>
  <si>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03_2022</t>
  </si>
  <si>
    <t>Výhľad 04_2022</t>
  </si>
  <si>
    <t>Výhľad 05_2022</t>
  </si>
  <si>
    <t>Výhľad 06_2022</t>
  </si>
  <si>
    <t>Výhľad 07_2022</t>
  </si>
  <si>
    <t>Výhľad 08_2022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</si>
  <si>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</si>
  <si>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</si>
  <si>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</si>
  <si>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</si>
  <si>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</si>
  <si>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</si>
  <si>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</si>
  <si>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</si>
  <si>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</si>
  <si>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</si>
  <si>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</si>
  <si>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</si>
  <si>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</si>
  <si>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</si>
  <si>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</si>
  <si>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</si>
  <si>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</si>
  <si>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</si>
  <si>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</si>
  <si>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</si>
  <si>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</si>
  <si>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Február</t>
  </si>
  <si>
    <t>Január-Február</t>
  </si>
  <si>
    <t>V položke "Počet hospitalizačných prípadov" je uvedený aj počet JZS (za február 663 prípadov a za 1-2  1 251 prípadov), ktorú UNM vykazuje do zdravotných poisťovní na základe zmlúv.</t>
  </si>
  <si>
    <t>Február 2022</t>
  </si>
  <si>
    <t>Skutočnosť  02_2022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</si>
</sst>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;[Red]\ \(#,##0\);\-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0" fontId="7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0" fillId="0" borderId="1" xfId="0" applyFont="1" applyFill="1" applyBorder="1"/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" xfId="13" applyNumberFormat="1" applyFont="1" applyFill="1" applyBorder="1" applyAlignment="1">
      <alignment horizontal="right"/>
    </xf>
    <xf numFmtId="3" fontId="16" fillId="0" borderId="10" xfId="0" applyNumberFormat="1" applyFont="1" applyFill="1" applyBorder="1"/>
    <xf numFmtId="3" fontId="13" fillId="0" borderId="1" xfId="13" applyNumberFormat="1" applyFont="1" applyFill="1" applyBorder="1" applyAlignment="1">
      <alignment horizontal="right"/>
    </xf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4" borderId="8" xfId="0" applyNumberFormat="1" applyFont="1" applyFill="1" applyBorder="1"/>
    <xf numFmtId="3" fontId="19" fillId="14" borderId="8" xfId="0" applyNumberFormat="1" applyFont="1" applyFill="1" applyBorder="1"/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6" fillId="16" borderId="8" xfId="0" applyNumberFormat="1" applyFont="1" applyFill="1" applyBorder="1"/>
    <xf numFmtId="3" fontId="19" fillId="16" borderId="8" xfId="0" applyNumberFormat="1" applyFont="1" applyFill="1" applyBorder="1"/>
    <xf numFmtId="3" fontId="13" fillId="16" borderId="11" xfId="0" applyNumberFormat="1" applyFont="1" applyFill="1" applyBorder="1"/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3" fontId="0" fillId="8" borderId="1" xfId="0" applyNumberFormat="1" applyFont="1" applyFill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3" fontId="0" fillId="5" borderId="1" xfId="0" applyNumberFormat="1" applyFont="1" applyFill="1" applyBorder="1" applyAlignment="1">
      <alignment horizontal="right" vertical="center"/>
    </xf>
    <xf numFmtId="3" fontId="0" fillId="10" borderId="5" xfId="0" applyNumberFormat="1" applyFont="1" applyFill="1" applyBorder="1" applyAlignment="1">
      <alignment horizontal="right" vertical="center"/>
    </xf>
    <xf numFmtId="9" fontId="0" fillId="10" borderId="5" xfId="0" applyNumberFormat="1" applyFont="1" applyFill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9" fontId="0" fillId="0" borderId="15" xfId="0" applyNumberFormat="1" applyFont="1" applyBorder="1" applyAlignment="1">
      <alignment horizontal="right" vertical="center"/>
    </xf>
    <xf numFmtId="9" fontId="0" fillId="0" borderId="2" xfId="0" applyNumberFormat="1" applyFont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7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3" fontId="0" fillId="6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3" fontId="4" fillId="12" borderId="1" xfId="0" applyNumberFormat="1" applyFont="1" applyFill="1" applyBorder="1" applyAlignment="1">
      <alignment horizontal="right" vertical="center"/>
    </xf>
    <xf numFmtId="9" fontId="4" fillId="12" borderId="1" xfId="0" applyNumberFormat="1" applyFont="1" applyFill="1" applyBorder="1" applyAlignment="1">
      <alignment horizontal="right" vertical="center"/>
    </xf>
    <xf numFmtId="3" fontId="4" fillId="13" borderId="5" xfId="0" applyNumberFormat="1" applyFont="1" applyFill="1" applyBorder="1" applyAlignment="1">
      <alignment horizontal="right" vertical="center"/>
    </xf>
    <xf numFmtId="9" fontId="4" fillId="13" borderId="5" xfId="0" applyNumberFormat="1" applyFont="1" applyFill="1" applyBorder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/>
    </xf>
    <xf numFmtId="165" fontId="0" fillId="0" borderId="15" xfId="0" applyNumberFormat="1" applyFont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16" fontId="13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16" fontId="13" fillId="0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3" borderId="0" xfId="5" applyFont="1" applyFill="1" applyBorder="1" applyAlignment="1">
      <alignment vertical="center"/>
    </xf>
    <xf numFmtId="0" fontId="3" fillId="0" borderId="1" xfId="5" applyFill="1" applyBorder="1" applyAlignment="1">
      <alignment horizontal="left" vertical="center"/>
    </xf>
    <xf numFmtId="0" fontId="0" fillId="0" borderId="1" xfId="5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8" fillId="0" borderId="1" xfId="15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3" fillId="0" borderId="1" xfId="0" applyNumberFormat="1" applyFont="1" applyBorder="1" applyAlignment="1">
      <alignment horizontal="right"/>
    </xf>
    <xf numFmtId="3" fontId="13" fillId="0" borderId="13" xfId="0" applyNumberFormat="1" applyFont="1" applyBorder="1" applyAlignment="1">
      <alignment horizontal="right"/>
    </xf>
    <xf numFmtId="3" fontId="13" fillId="0" borderId="13" xfId="0" applyNumberFormat="1" applyFont="1" applyBorder="1"/>
    <xf numFmtId="49" fontId="21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1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</cellXfs>
  <cellStyles count="16">
    <cellStyle name="čiarky 2" xfId="1"/>
    <cellStyle name="Normal 2" xfId="2"/>
    <cellStyle name="Normal 2 2" xfId="3"/>
    <cellStyle name="Normálna" xfId="0" builtinId="0"/>
    <cellStyle name="Normálna 2" xfId="4"/>
    <cellStyle name="Normálna 3" xfId="5"/>
    <cellStyle name="Normálna 4" xfId="6"/>
    <cellStyle name="Normálna 5" xfId="15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6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151" t="s">
        <v>125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5"/>
      <c r="B16" s="21"/>
    </row>
    <row r="17" spans="1:2" ht="20.25" customHeight="1" x14ac:dyDescent="0.25">
      <c r="A17" s="152" t="s">
        <v>132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6"/>
      <c r="B19" s="21"/>
    </row>
    <row r="20" spans="1:2" ht="23.25" customHeight="1" x14ac:dyDescent="0.2">
      <c r="A20" t="s">
        <v>126</v>
      </c>
      <c r="B20" s="21"/>
    </row>
    <row r="21" spans="1:2" ht="23.25" customHeight="1" x14ac:dyDescent="0.2">
      <c r="A21" t="s">
        <v>127</v>
      </c>
      <c r="B21" s="21"/>
    </row>
    <row r="22" spans="1:2" ht="23.25" customHeight="1" x14ac:dyDescent="0.2">
      <c r="A22" t="s">
        <v>128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7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style="1" customWidth="1"/>
    <col min="2" max="2" width="36.7109375" style="29" customWidth="1"/>
    <col min="3" max="3" width="11.7109375" style="30" customWidth="1"/>
    <col min="4" max="4" width="12.140625" style="31" bestFit="1" customWidth="1"/>
    <col min="5" max="8" width="11.7109375" style="31" customWidth="1"/>
    <col min="9" max="16384" width="9.140625" style="1"/>
  </cols>
  <sheetData>
    <row r="1" spans="1:8" ht="20.100000000000001" customHeight="1" x14ac:dyDescent="0.25">
      <c r="A1" s="28"/>
      <c r="B1" s="29" t="str">
        <f>Cover!A9</f>
        <v>Univerzitná nemocnica Martin</v>
      </c>
      <c r="H1" s="31" t="s">
        <v>124</v>
      </c>
    </row>
    <row r="2" spans="1:8" ht="20.100000000000001" customHeight="1" x14ac:dyDescent="0.2">
      <c r="A2" s="237" t="s">
        <v>0</v>
      </c>
      <c r="B2" s="238"/>
      <c r="C2" s="231" t="s">
        <v>9</v>
      </c>
      <c r="D2" s="232"/>
      <c r="E2" s="233"/>
      <c r="F2" s="234" t="s">
        <v>10</v>
      </c>
      <c r="G2" s="235"/>
      <c r="H2" s="236"/>
    </row>
    <row r="3" spans="1:8" ht="20.100000000000001" customHeight="1" x14ac:dyDescent="0.2">
      <c r="A3" s="239"/>
      <c r="B3" s="240"/>
      <c r="C3" s="231" t="s">
        <v>129</v>
      </c>
      <c r="D3" s="232"/>
      <c r="E3" s="233"/>
      <c r="F3" s="234" t="s">
        <v>130</v>
      </c>
      <c r="G3" s="235"/>
      <c r="H3" s="236"/>
    </row>
    <row r="4" spans="1:8" ht="20.100000000000001" customHeight="1" x14ac:dyDescent="0.2">
      <c r="A4" s="241"/>
      <c r="B4" s="240"/>
      <c r="C4" s="91" t="s">
        <v>11</v>
      </c>
      <c r="D4" s="92" t="s">
        <v>12</v>
      </c>
      <c r="E4" s="92" t="s">
        <v>72</v>
      </c>
      <c r="F4" s="91" t="s">
        <v>11</v>
      </c>
      <c r="G4" s="92" t="s">
        <v>12</v>
      </c>
      <c r="H4" s="92" t="s">
        <v>72</v>
      </c>
    </row>
    <row r="5" spans="1:8" ht="20.100000000000001" customHeight="1" x14ac:dyDescent="0.2">
      <c r="A5" s="68" t="s">
        <v>51</v>
      </c>
      <c r="B5" s="69"/>
      <c r="C5" s="72"/>
      <c r="D5" s="70"/>
      <c r="E5" s="70"/>
      <c r="F5" s="72"/>
      <c r="G5" s="70"/>
      <c r="H5" s="71"/>
    </row>
    <row r="6" spans="1:8" ht="20.100000000000001" customHeight="1" x14ac:dyDescent="0.2">
      <c r="A6" s="184">
        <v>1</v>
      </c>
      <c r="B6" s="185" t="s">
        <v>13</v>
      </c>
      <c r="C6" s="153">
        <v>5873.9927808749981</v>
      </c>
      <c r="D6" s="153">
        <v>5540.09</v>
      </c>
      <c r="E6" s="155">
        <f>D6/C6</f>
        <v>0.94315573863792534</v>
      </c>
      <c r="F6" s="153">
        <v>11747.985780874998</v>
      </c>
      <c r="G6" s="153">
        <v>11653.216550000001</v>
      </c>
      <c r="H6" s="155">
        <f>G6/F6</f>
        <v>0.99193315069981813</v>
      </c>
    </row>
    <row r="7" spans="1:8" ht="20.100000000000001" customHeight="1" x14ac:dyDescent="0.2">
      <c r="A7" s="184">
        <v>2</v>
      </c>
      <c r="B7" s="186" t="s">
        <v>14</v>
      </c>
      <c r="C7" s="154">
        <v>1645.5461614750002</v>
      </c>
      <c r="D7" s="154">
        <v>1589.48</v>
      </c>
      <c r="E7" s="155">
        <f t="shared" ref="E7:E37" si="0">D7/C7</f>
        <v>0.96592853923663569</v>
      </c>
      <c r="F7" s="154">
        <v>3291.0921614750005</v>
      </c>
      <c r="G7" s="154">
        <v>3245.0461500000001</v>
      </c>
      <c r="H7" s="156">
        <f t="shared" ref="H7:H34" si="1">G7/F7</f>
        <v>0.98600889637366962</v>
      </c>
    </row>
    <row r="8" spans="1:8" ht="20.100000000000001" customHeight="1" x14ac:dyDescent="0.2">
      <c r="A8" s="184">
        <v>3</v>
      </c>
      <c r="B8" s="187" t="s">
        <v>15</v>
      </c>
      <c r="C8" s="154">
        <v>456.59978151249993</v>
      </c>
      <c r="D8" s="154">
        <v>581.77</v>
      </c>
      <c r="E8" s="155">
        <f t="shared" si="0"/>
        <v>1.2741355198919939</v>
      </c>
      <c r="F8" s="154">
        <v>913.19978151249995</v>
      </c>
      <c r="G8" s="154">
        <v>1249.3118199999999</v>
      </c>
      <c r="H8" s="156">
        <f t="shared" si="1"/>
        <v>1.368059700946062</v>
      </c>
    </row>
    <row r="9" spans="1:8" ht="20.100000000000001" customHeight="1" x14ac:dyDescent="0.2">
      <c r="A9" s="188">
        <v>4</v>
      </c>
      <c r="B9" s="189" t="s">
        <v>16</v>
      </c>
      <c r="C9" s="157">
        <f t="shared" ref="C9:D9" si="2">SUM(C6:C8)</f>
        <v>7976.1387238624984</v>
      </c>
      <c r="D9" s="157">
        <f t="shared" si="2"/>
        <v>7711.34</v>
      </c>
      <c r="E9" s="158">
        <f t="shared" si="0"/>
        <v>0.96680113861732486</v>
      </c>
      <c r="F9" s="157">
        <f t="shared" ref="F9" si="3">SUM(F6:F8)</f>
        <v>15952.277723862499</v>
      </c>
      <c r="G9" s="157">
        <f t="shared" ref="G9" si="4">SUM(G6:G8)</f>
        <v>16147.574520000002</v>
      </c>
      <c r="H9" s="158">
        <f t="shared" si="1"/>
        <v>1.0122425649501678</v>
      </c>
    </row>
    <row r="10" spans="1:8" s="42" customFormat="1" ht="20.100000000000001" customHeight="1" x14ac:dyDescent="0.2">
      <c r="A10" s="190">
        <v>5</v>
      </c>
      <c r="B10" s="191" t="s">
        <v>17</v>
      </c>
      <c r="C10" s="159">
        <v>538.75081569688393</v>
      </c>
      <c r="D10" s="159">
        <v>381.34</v>
      </c>
      <c r="E10" s="156">
        <f t="shared" si="0"/>
        <v>0.70782259421125848</v>
      </c>
      <c r="F10" s="159">
        <v>1077.742815696884</v>
      </c>
      <c r="G10" s="159">
        <v>800.42637999999999</v>
      </c>
      <c r="H10" s="156">
        <f t="shared" si="1"/>
        <v>0.74268774362688073</v>
      </c>
    </row>
    <row r="11" spans="1:8" s="42" customFormat="1" ht="20.100000000000001" customHeight="1" x14ac:dyDescent="0.2">
      <c r="A11" s="192">
        <v>6</v>
      </c>
      <c r="B11" s="193" t="s">
        <v>52</v>
      </c>
      <c r="C11" s="159">
        <v>25</v>
      </c>
      <c r="D11" s="159">
        <v>919.39</v>
      </c>
      <c r="E11" s="156">
        <f t="shared" si="0"/>
        <v>36.775599999999997</v>
      </c>
      <c r="F11" s="159">
        <v>50</v>
      </c>
      <c r="G11" s="159">
        <v>3871.3543999999997</v>
      </c>
      <c r="H11" s="156">
        <f t="shared" si="1"/>
        <v>77.427087999999998</v>
      </c>
    </row>
    <row r="12" spans="1:8" s="42" customFormat="1" ht="20.100000000000001" customHeight="1" x14ac:dyDescent="0.2">
      <c r="A12" s="192">
        <v>7</v>
      </c>
      <c r="B12" s="193" t="s">
        <v>53</v>
      </c>
      <c r="C12" s="159">
        <v>188.33333333333334</v>
      </c>
      <c r="D12" s="159">
        <v>164.38</v>
      </c>
      <c r="E12" s="156">
        <f t="shared" si="0"/>
        <v>0.87281415929203532</v>
      </c>
      <c r="F12" s="159">
        <v>376.66633333333334</v>
      </c>
      <c r="G12" s="159">
        <v>327.75905999999998</v>
      </c>
      <c r="H12" s="156">
        <f t="shared" si="1"/>
        <v>0.87015756651112075</v>
      </c>
    </row>
    <row r="13" spans="1:8" ht="20.100000000000001" customHeight="1" x14ac:dyDescent="0.2">
      <c r="A13" s="192">
        <v>8</v>
      </c>
      <c r="B13" s="193" t="s">
        <v>54</v>
      </c>
      <c r="C13" s="154">
        <v>40</v>
      </c>
      <c r="D13" s="154">
        <v>35.369999999999997</v>
      </c>
      <c r="E13" s="156">
        <f t="shared" si="0"/>
        <v>0.88424999999999998</v>
      </c>
      <c r="F13" s="154">
        <v>80</v>
      </c>
      <c r="G13" s="154">
        <v>133.59936999999999</v>
      </c>
      <c r="H13" s="156">
        <f t="shared" si="1"/>
        <v>1.6699921249999998</v>
      </c>
    </row>
    <row r="14" spans="1:8" ht="19.5" customHeight="1" x14ac:dyDescent="0.2">
      <c r="A14" s="194">
        <v>9</v>
      </c>
      <c r="B14" s="195" t="s">
        <v>18</v>
      </c>
      <c r="C14" s="160">
        <f t="shared" ref="C14:D14" si="5">C9+C10+C11+C13</f>
        <v>8579.8895395593827</v>
      </c>
      <c r="D14" s="160">
        <f t="shared" si="5"/>
        <v>9047.44</v>
      </c>
      <c r="E14" s="161">
        <f t="shared" si="0"/>
        <v>1.0544937622197672</v>
      </c>
      <c r="F14" s="160">
        <f t="shared" ref="F14" si="6">F9+F10+F11+F13</f>
        <v>17160.020539559384</v>
      </c>
      <c r="G14" s="160">
        <f t="shared" ref="G14" si="7">G9+G10+G11+G13</f>
        <v>20952.954670000003</v>
      </c>
      <c r="H14" s="161">
        <f t="shared" si="1"/>
        <v>1.221033192920526</v>
      </c>
    </row>
    <row r="15" spans="1:8" ht="20.100000000000001" customHeight="1" x14ac:dyDescent="0.2">
      <c r="A15" s="196" t="s">
        <v>19</v>
      </c>
      <c r="B15" s="197"/>
      <c r="C15" s="162"/>
      <c r="D15" s="163"/>
      <c r="E15" s="164"/>
      <c r="F15" s="162"/>
      <c r="G15" s="163"/>
      <c r="H15" s="165"/>
    </row>
    <row r="16" spans="1:8" ht="20.100000000000001" customHeight="1" x14ac:dyDescent="0.2">
      <c r="A16" s="184">
        <v>10</v>
      </c>
      <c r="B16" s="198" t="s">
        <v>20</v>
      </c>
      <c r="C16" s="166">
        <v>6258.51670360347</v>
      </c>
      <c r="D16" s="222">
        <v>6724.83</v>
      </c>
      <c r="E16" s="155">
        <f t="shared" si="0"/>
        <v>1.0745085966021375</v>
      </c>
      <c r="F16" s="166">
        <v>12623.309703603471</v>
      </c>
      <c r="G16" s="222">
        <v>13861.65418</v>
      </c>
      <c r="H16" s="155">
        <f t="shared" si="1"/>
        <v>1.0980998252814023</v>
      </c>
    </row>
    <row r="17" spans="1:8" ht="20.100000000000001" customHeight="1" x14ac:dyDescent="0.2">
      <c r="A17" s="199">
        <v>41285</v>
      </c>
      <c r="B17" s="200" t="s">
        <v>21</v>
      </c>
      <c r="C17" s="167">
        <v>1625</v>
      </c>
      <c r="D17" s="222">
        <v>1677.01</v>
      </c>
      <c r="E17" s="156">
        <f t="shared" si="0"/>
        <v>1.0320061538461538</v>
      </c>
      <c r="F17" s="167">
        <v>3250</v>
      </c>
      <c r="G17" s="222">
        <v>3516.9715100000003</v>
      </c>
      <c r="H17" s="156">
        <f t="shared" si="1"/>
        <v>1.0821450800000001</v>
      </c>
    </row>
    <row r="18" spans="1:8" ht="20.100000000000001" customHeight="1" x14ac:dyDescent="0.2">
      <c r="A18" s="201">
        <v>41316</v>
      </c>
      <c r="B18" s="202" t="s">
        <v>83</v>
      </c>
      <c r="C18" s="167">
        <v>150</v>
      </c>
      <c r="D18" s="222">
        <v>145.35</v>
      </c>
      <c r="E18" s="156">
        <f t="shared" si="0"/>
        <v>0.96899999999999997</v>
      </c>
      <c r="F18" s="167">
        <v>300</v>
      </c>
      <c r="G18" s="222">
        <v>274.70848000000001</v>
      </c>
      <c r="H18" s="156">
        <f t="shared" si="1"/>
        <v>0.91569493333333341</v>
      </c>
    </row>
    <row r="19" spans="1:8" ht="20.100000000000001" customHeight="1" x14ac:dyDescent="0.2">
      <c r="A19" s="201">
        <v>41344</v>
      </c>
      <c r="B19" s="202" t="s">
        <v>84</v>
      </c>
      <c r="C19" s="167">
        <v>115</v>
      </c>
      <c r="D19" s="222">
        <v>206.82</v>
      </c>
      <c r="E19" s="156">
        <f t="shared" si="0"/>
        <v>1.7984347826086955</v>
      </c>
      <c r="F19" s="167">
        <v>280</v>
      </c>
      <c r="G19" s="222">
        <v>371.67979000000003</v>
      </c>
      <c r="H19" s="156">
        <f t="shared" si="1"/>
        <v>1.3274278214285715</v>
      </c>
    </row>
    <row r="20" spans="1:8" ht="20.100000000000001" customHeight="1" x14ac:dyDescent="0.2">
      <c r="A20" s="201">
        <v>41375</v>
      </c>
      <c r="B20" s="203" t="s">
        <v>85</v>
      </c>
      <c r="C20" s="167">
        <v>1818.3336999999999</v>
      </c>
      <c r="D20" s="222">
        <v>1494.6</v>
      </c>
      <c r="E20" s="156">
        <f t="shared" si="0"/>
        <v>0.82196133745967526</v>
      </c>
      <c r="F20" s="167">
        <v>3586.6666999999998</v>
      </c>
      <c r="G20" s="222">
        <v>2697.1171799999997</v>
      </c>
      <c r="H20" s="156">
        <f t="shared" si="1"/>
        <v>0.75198433687746902</v>
      </c>
    </row>
    <row r="21" spans="1:8" ht="20.100000000000001" customHeight="1" x14ac:dyDescent="0.2">
      <c r="A21" s="201">
        <v>41405</v>
      </c>
      <c r="B21" s="203" t="s">
        <v>22</v>
      </c>
      <c r="C21" s="167">
        <v>205.25000000000003</v>
      </c>
      <c r="D21" s="222">
        <v>184.41</v>
      </c>
      <c r="E21" s="156">
        <f t="shared" si="0"/>
        <v>0.89846528623629707</v>
      </c>
      <c r="F21" s="167">
        <v>410.5</v>
      </c>
      <c r="G21" s="222">
        <v>389.05041</v>
      </c>
      <c r="H21" s="156">
        <f t="shared" si="1"/>
        <v>0.94774764920828258</v>
      </c>
    </row>
    <row r="22" spans="1:8" ht="20.100000000000001" customHeight="1" x14ac:dyDescent="0.2">
      <c r="A22" s="204">
        <v>11</v>
      </c>
      <c r="B22" s="205" t="s">
        <v>23</v>
      </c>
      <c r="C22" s="168">
        <f t="shared" ref="C22:D22" si="8">C17+C18+C19+C20+C21</f>
        <v>3913.5837000000001</v>
      </c>
      <c r="D22" s="168">
        <f t="shared" si="8"/>
        <v>3708.1899999999996</v>
      </c>
      <c r="E22" s="169">
        <f t="shared" si="0"/>
        <v>0.94751774441415404</v>
      </c>
      <c r="F22" s="168">
        <f t="shared" ref="F22" si="9">F17+F18+F19+F20+F21</f>
        <v>7827.1666999999998</v>
      </c>
      <c r="G22" s="168">
        <f t="shared" ref="G22" si="10">G17+G18+G19+G20+G21</f>
        <v>7249.5273699999998</v>
      </c>
      <c r="H22" s="169">
        <f t="shared" si="1"/>
        <v>0.92620071193833142</v>
      </c>
    </row>
    <row r="23" spans="1:8" ht="20.100000000000001" customHeight="1" x14ac:dyDescent="0.2">
      <c r="A23" s="184">
        <v>12</v>
      </c>
      <c r="B23" s="202" t="s">
        <v>24</v>
      </c>
      <c r="C23" s="167">
        <v>198.17316122889457</v>
      </c>
      <c r="D23" s="222">
        <v>231.64</v>
      </c>
      <c r="E23" s="156">
        <f t="shared" si="0"/>
        <v>1.1688767467984751</v>
      </c>
      <c r="F23" s="167">
        <v>436.99916122889454</v>
      </c>
      <c r="G23" s="222">
        <v>485.53620000000001</v>
      </c>
      <c r="H23" s="156">
        <f t="shared" si="1"/>
        <v>1.1110689517906933</v>
      </c>
    </row>
    <row r="24" spans="1:8" ht="20.100000000000001" customHeight="1" x14ac:dyDescent="0.2">
      <c r="A24" s="184">
        <v>13</v>
      </c>
      <c r="B24" s="203" t="s">
        <v>25</v>
      </c>
      <c r="C24" s="167">
        <v>108.33333333333333</v>
      </c>
      <c r="D24" s="222">
        <v>108.36</v>
      </c>
      <c r="E24" s="156">
        <f t="shared" si="0"/>
        <v>1.0002461538461538</v>
      </c>
      <c r="F24" s="167">
        <v>216.66633333333334</v>
      </c>
      <c r="G24" s="222">
        <v>204.52167</v>
      </c>
      <c r="H24" s="156">
        <f t="shared" si="1"/>
        <v>0.94394762145787914</v>
      </c>
    </row>
    <row r="25" spans="1:8" ht="20.100000000000001" customHeight="1" x14ac:dyDescent="0.2">
      <c r="A25" s="184">
        <v>14</v>
      </c>
      <c r="B25" s="203" t="s">
        <v>26</v>
      </c>
      <c r="C25" s="167">
        <v>418.41331349206354</v>
      </c>
      <c r="D25" s="222">
        <v>416.89</v>
      </c>
      <c r="E25" s="156">
        <f t="shared" si="0"/>
        <v>0.99635930922142502</v>
      </c>
      <c r="F25" s="167">
        <v>836.82631349206349</v>
      </c>
      <c r="G25" s="222">
        <v>917.55189999999993</v>
      </c>
      <c r="H25" s="156">
        <f t="shared" si="1"/>
        <v>1.0964663577213172</v>
      </c>
    </row>
    <row r="26" spans="1:8" ht="20.100000000000001" customHeight="1" x14ac:dyDescent="0.2">
      <c r="A26" s="206">
        <v>15</v>
      </c>
      <c r="B26" s="207" t="s">
        <v>7</v>
      </c>
      <c r="C26" s="167">
        <v>0</v>
      </c>
      <c r="D26" s="222">
        <v>0</v>
      </c>
      <c r="E26" s="156" t="e">
        <f t="shared" ref="E26" si="11">D26/C26</f>
        <v>#DIV/0!</v>
      </c>
      <c r="F26" s="167">
        <v>0</v>
      </c>
      <c r="G26" s="222">
        <v>0</v>
      </c>
      <c r="H26" s="156" t="e">
        <f t="shared" ref="H26" si="12">G26/F26</f>
        <v>#DIV/0!</v>
      </c>
    </row>
    <row r="27" spans="1:8" ht="20.100000000000001" customHeight="1" x14ac:dyDescent="0.2">
      <c r="A27" s="208">
        <v>16</v>
      </c>
      <c r="B27" s="209" t="s">
        <v>27</v>
      </c>
      <c r="C27" s="170">
        <f t="shared" ref="C27:D27" si="13">C16+C22+C23+C24+C25+C26</f>
        <v>10897.020211657762</v>
      </c>
      <c r="D27" s="170">
        <f t="shared" si="13"/>
        <v>11189.91</v>
      </c>
      <c r="E27" s="171">
        <f t="shared" si="0"/>
        <v>1.0268779705509679</v>
      </c>
      <c r="F27" s="170">
        <f t="shared" ref="F27" si="14">F16+F22+F23+F24+F25+F26</f>
        <v>21940.968211657761</v>
      </c>
      <c r="G27" s="170">
        <f t="shared" ref="G27" si="15">G16+G22+G23+G24+G25+G26</f>
        <v>22718.791319999997</v>
      </c>
      <c r="H27" s="171">
        <f t="shared" si="1"/>
        <v>1.0354507194413125</v>
      </c>
    </row>
    <row r="28" spans="1:8" ht="20.100000000000001" customHeight="1" x14ac:dyDescent="0.2">
      <c r="A28" s="210">
        <v>17</v>
      </c>
      <c r="B28" s="211" t="s">
        <v>28</v>
      </c>
      <c r="C28" s="172">
        <f t="shared" ref="C28:D28" si="16">SUM(C14-C27)</f>
        <v>-2317.1306720983794</v>
      </c>
      <c r="D28" s="172">
        <f t="shared" si="16"/>
        <v>-2142.4699999999993</v>
      </c>
      <c r="E28" s="173">
        <f t="shared" si="0"/>
        <v>0.92462200159811947</v>
      </c>
      <c r="F28" s="172">
        <f t="shared" ref="F28" si="17">SUM(F14-F27)</f>
        <v>-4780.9476720983766</v>
      </c>
      <c r="G28" s="172">
        <f t="shared" ref="G28" si="18">SUM(G14-G27)</f>
        <v>-1765.8366499999938</v>
      </c>
      <c r="H28" s="173">
        <f t="shared" si="1"/>
        <v>0.3693486670656157</v>
      </c>
    </row>
    <row r="29" spans="1:8" ht="20.100000000000001" customHeight="1" x14ac:dyDescent="0.2">
      <c r="A29" s="212">
        <v>43483</v>
      </c>
      <c r="B29" s="207" t="s">
        <v>29</v>
      </c>
      <c r="C29" s="167">
        <v>131.19346130441673</v>
      </c>
      <c r="D29" s="222">
        <v>191.64</v>
      </c>
      <c r="E29" s="156">
        <f t="shared" si="0"/>
        <v>1.4607435316865771</v>
      </c>
      <c r="F29" s="167">
        <v>263.05746130441673</v>
      </c>
      <c r="G29" s="222">
        <v>383.00383999999997</v>
      </c>
      <c r="H29" s="156">
        <f t="shared" si="1"/>
        <v>1.4559702587442607</v>
      </c>
    </row>
    <row r="30" spans="1:8" ht="20.100000000000001" customHeight="1" x14ac:dyDescent="0.2">
      <c r="A30" s="212">
        <v>43514</v>
      </c>
      <c r="B30" s="207" t="s">
        <v>55</v>
      </c>
      <c r="C30" s="167">
        <v>188.33333333333334</v>
      </c>
      <c r="D30" s="222">
        <v>164.38</v>
      </c>
      <c r="E30" s="156">
        <f t="shared" si="0"/>
        <v>0.87281415929203532</v>
      </c>
      <c r="F30" s="167">
        <v>376.66633333333334</v>
      </c>
      <c r="G30" s="222">
        <v>327.75905999999998</v>
      </c>
      <c r="H30" s="156">
        <f t="shared" si="1"/>
        <v>0.87015756651112075</v>
      </c>
    </row>
    <row r="31" spans="1:8" ht="20.100000000000001" customHeight="1" x14ac:dyDescent="0.2">
      <c r="A31" s="206">
        <v>19</v>
      </c>
      <c r="B31" s="207" t="s">
        <v>30</v>
      </c>
      <c r="C31" s="167">
        <v>0</v>
      </c>
      <c r="D31" s="222">
        <v>0.39</v>
      </c>
      <c r="E31" s="156" t="e">
        <f t="shared" si="0"/>
        <v>#DIV/0!</v>
      </c>
      <c r="F31" s="167">
        <v>0</v>
      </c>
      <c r="G31" s="222">
        <v>0.39</v>
      </c>
      <c r="H31" s="156" t="e">
        <f t="shared" si="1"/>
        <v>#DIV/0!</v>
      </c>
    </row>
    <row r="32" spans="1:8" ht="20.100000000000001" customHeight="1" x14ac:dyDescent="0.2">
      <c r="A32" s="206">
        <v>20</v>
      </c>
      <c r="B32" s="207" t="s">
        <v>31</v>
      </c>
      <c r="C32" s="167">
        <v>0</v>
      </c>
      <c r="D32" s="222">
        <v>0.39</v>
      </c>
      <c r="E32" s="156" t="e">
        <f t="shared" si="0"/>
        <v>#DIV/0!</v>
      </c>
      <c r="F32" s="167">
        <v>37.420999999999999</v>
      </c>
      <c r="G32" s="222">
        <v>37.759440000000005</v>
      </c>
      <c r="H32" s="156">
        <f t="shared" si="1"/>
        <v>1.0090441196119828</v>
      </c>
    </row>
    <row r="33" spans="1:8" ht="20.100000000000001" customHeight="1" x14ac:dyDescent="0.2">
      <c r="A33" s="206">
        <v>21</v>
      </c>
      <c r="B33" s="207" t="s">
        <v>32</v>
      </c>
      <c r="C33" s="167">
        <v>0</v>
      </c>
      <c r="D33" s="222">
        <v>0</v>
      </c>
      <c r="E33" s="156" t="e">
        <f t="shared" si="0"/>
        <v>#DIV/0!</v>
      </c>
      <c r="F33" s="167">
        <v>0</v>
      </c>
      <c r="G33" s="222">
        <v>0</v>
      </c>
      <c r="H33" s="156" t="e">
        <f t="shared" si="1"/>
        <v>#DIV/0!</v>
      </c>
    </row>
    <row r="34" spans="1:8" ht="20.100000000000001" customHeight="1" x14ac:dyDescent="0.2">
      <c r="A34" s="213">
        <v>22</v>
      </c>
      <c r="B34" s="214" t="s">
        <v>33</v>
      </c>
      <c r="C34" s="174">
        <f t="shared" ref="C34:D34" si="19">C28-C29-C31-C32-C33</f>
        <v>-2448.3241334027962</v>
      </c>
      <c r="D34" s="174">
        <f t="shared" si="19"/>
        <v>-2334.889999999999</v>
      </c>
      <c r="E34" s="175">
        <f t="shared" si="0"/>
        <v>0.95366866181842469</v>
      </c>
      <c r="F34" s="174">
        <f t="shared" ref="F34" si="20">F28-F29-F31-F32-F33</f>
        <v>-5081.4261334027933</v>
      </c>
      <c r="G34" s="174">
        <f t="shared" ref="G34" si="21">G28-G29-G31-G32-G33</f>
        <v>-2186.9899299999934</v>
      </c>
      <c r="H34" s="175">
        <f t="shared" si="1"/>
        <v>0.43038900351690612</v>
      </c>
    </row>
    <row r="35" spans="1:8" ht="20.100000000000001" customHeight="1" x14ac:dyDescent="0.2">
      <c r="A35" s="215"/>
      <c r="B35" s="216" t="s">
        <v>68</v>
      </c>
      <c r="C35" s="176"/>
      <c r="D35" s="176"/>
      <c r="E35" s="177"/>
      <c r="F35" s="176"/>
      <c r="G35" s="176"/>
      <c r="H35" s="177"/>
    </row>
    <row r="36" spans="1:8" ht="20.100000000000001" customHeight="1" x14ac:dyDescent="0.2">
      <c r="A36" s="215"/>
      <c r="B36" s="217" t="s">
        <v>69</v>
      </c>
      <c r="C36" s="166"/>
      <c r="D36" s="166">
        <v>453.76000000000005</v>
      </c>
      <c r="E36" s="178" t="e">
        <f t="shared" si="0"/>
        <v>#DIV/0!</v>
      </c>
      <c r="F36" s="166"/>
      <c r="G36" s="166">
        <v>455.94</v>
      </c>
      <c r="H36" s="178" t="e">
        <f t="shared" ref="H36:H37" si="22">G36/F36</f>
        <v>#DIV/0!</v>
      </c>
    </row>
    <row r="37" spans="1:8" ht="20.100000000000001" customHeight="1" x14ac:dyDescent="0.2">
      <c r="A37" s="215"/>
      <c r="B37" s="218" t="s">
        <v>95</v>
      </c>
      <c r="C37" s="167"/>
      <c r="D37" s="167">
        <v>2514</v>
      </c>
      <c r="E37" s="179" t="e">
        <f t="shared" si="0"/>
        <v>#DIV/0!</v>
      </c>
      <c r="F37" s="167"/>
      <c r="G37" s="167">
        <v>4866</v>
      </c>
      <c r="H37" s="179" t="e">
        <f t="shared" si="22"/>
        <v>#DIV/0!</v>
      </c>
    </row>
    <row r="38" spans="1:8" ht="20.100000000000001" customHeight="1" x14ac:dyDescent="0.2">
      <c r="A38" s="215"/>
      <c r="B38" s="219"/>
      <c r="C38" s="180"/>
      <c r="D38" s="180"/>
      <c r="E38" s="180"/>
      <c r="F38" s="180"/>
      <c r="G38" s="180"/>
      <c r="H38" s="180"/>
    </row>
    <row r="39" spans="1:8" ht="20.100000000000001" customHeight="1" x14ac:dyDescent="0.2">
      <c r="A39" s="220"/>
      <c r="B39" s="150" t="s">
        <v>99</v>
      </c>
      <c r="C39" s="181" t="s">
        <v>97</v>
      </c>
      <c r="D39" s="223">
        <v>4995.2623600000006</v>
      </c>
      <c r="E39" s="182"/>
      <c r="F39" s="181" t="s">
        <v>98</v>
      </c>
      <c r="G39" s="223">
        <v>9677.9706800000004</v>
      </c>
      <c r="H39" s="182"/>
    </row>
    <row r="40" spans="1:8" ht="20.100000000000001" customHeight="1" x14ac:dyDescent="0.2">
      <c r="A40" s="221"/>
      <c r="B40" s="150" t="s">
        <v>100</v>
      </c>
      <c r="C40" s="181" t="s">
        <v>97</v>
      </c>
      <c r="D40" s="223">
        <v>2923.72685</v>
      </c>
      <c r="E40" s="183"/>
      <c r="F40" s="181" t="s">
        <v>98</v>
      </c>
      <c r="G40" s="223">
        <v>6369.51404</v>
      </c>
      <c r="H40" s="183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29" t="s">
        <v>96</v>
      </c>
    </row>
    <row r="44" spans="1:8" ht="20.100000000000001" customHeight="1" x14ac:dyDescent="0.2">
      <c r="B44" s="29" t="s">
        <v>131</v>
      </c>
    </row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2" t="s">
        <v>0</v>
      </c>
      <c r="B2" s="243"/>
      <c r="C2" s="73" t="s">
        <v>112</v>
      </c>
      <c r="D2" s="73" t="s">
        <v>113</v>
      </c>
      <c r="E2" s="73" t="s">
        <v>114</v>
      </c>
      <c r="F2" s="73" t="s">
        <v>115</v>
      </c>
      <c r="G2" s="73" t="s">
        <v>116</v>
      </c>
      <c r="H2" s="73" t="s">
        <v>117</v>
      </c>
      <c r="I2" s="73" t="s">
        <v>118</v>
      </c>
      <c r="J2" s="73" t="s">
        <v>120</v>
      </c>
      <c r="K2" s="73" t="s">
        <v>119</v>
      </c>
      <c r="L2" s="73" t="s">
        <v>121</v>
      </c>
      <c r="M2" s="73" t="s">
        <v>122</v>
      </c>
      <c r="N2" s="73" t="s">
        <v>123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62" t="s">
        <v>74</v>
      </c>
      <c r="C4" s="154">
        <f>C5</f>
        <v>59956.197159999996</v>
      </c>
      <c r="D4" s="154">
        <f t="shared" ref="D4:N4" si="0">D5</f>
        <v>60502.575440000001</v>
      </c>
      <c r="E4" s="154">
        <f t="shared" si="0"/>
        <v>0</v>
      </c>
      <c r="F4" s="154">
        <f t="shared" si="0"/>
        <v>0</v>
      </c>
      <c r="G4" s="154">
        <f t="shared" si="0"/>
        <v>0</v>
      </c>
      <c r="H4" s="154">
        <f t="shared" si="0"/>
        <v>0</v>
      </c>
      <c r="I4" s="154">
        <f t="shared" si="0"/>
        <v>0</v>
      </c>
      <c r="J4" s="154">
        <f t="shared" si="0"/>
        <v>0</v>
      </c>
      <c r="K4" s="154">
        <f t="shared" si="0"/>
        <v>0</v>
      </c>
      <c r="L4" s="154">
        <f t="shared" si="0"/>
        <v>0</v>
      </c>
      <c r="M4" s="154">
        <f t="shared" si="0"/>
        <v>0</v>
      </c>
      <c r="N4" s="154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54">
        <v>59956.197159999996</v>
      </c>
      <c r="D5" s="154">
        <v>60502.575440000001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ht="20.100000000000001" customHeight="1" x14ac:dyDescent="0.2">
      <c r="A6" s="5" t="s">
        <v>75</v>
      </c>
      <c r="B6" s="62" t="s">
        <v>76</v>
      </c>
      <c r="C6" s="154">
        <f>SUM(C7:C9)</f>
        <v>48531.086339999994</v>
      </c>
      <c r="D6" s="154">
        <f t="shared" ref="D6:N6" si="1">SUM(D7:D9)</f>
        <v>47464.731959999997</v>
      </c>
      <c r="E6" s="154">
        <f t="shared" si="1"/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  <c r="K6" s="154">
        <f t="shared" si="1"/>
        <v>0</v>
      </c>
      <c r="L6" s="154">
        <f t="shared" si="1"/>
        <v>0</v>
      </c>
      <c r="M6" s="154">
        <f t="shared" si="1"/>
        <v>0</v>
      </c>
      <c r="N6" s="154">
        <f t="shared" si="1"/>
        <v>0</v>
      </c>
    </row>
    <row r="7" spans="1:14" ht="20.100000000000001" customHeight="1" x14ac:dyDescent="0.2">
      <c r="A7" s="67">
        <v>1</v>
      </c>
      <c r="B7" s="62" t="s">
        <v>3</v>
      </c>
      <c r="C7" s="154">
        <v>23363.314969999999</v>
      </c>
      <c r="D7" s="154">
        <v>23135.853760000002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</row>
    <row r="8" spans="1:14" ht="20.100000000000001" customHeight="1" x14ac:dyDescent="0.2">
      <c r="A8" s="67">
        <v>2</v>
      </c>
      <c r="B8" s="6" t="s">
        <v>2</v>
      </c>
      <c r="C8" s="154">
        <v>15491.954039999999</v>
      </c>
      <c r="D8" s="154">
        <v>16898.952850000001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ht="20.100000000000001" customHeight="1" x14ac:dyDescent="0.2">
      <c r="A9" s="67">
        <v>3</v>
      </c>
      <c r="B9" s="6" t="s">
        <v>78</v>
      </c>
      <c r="C9" s="154">
        <v>9675.8173299999999</v>
      </c>
      <c r="D9" s="154">
        <v>7429.9253499999995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</row>
    <row r="10" spans="1:14" ht="20.100000000000001" customHeight="1" x14ac:dyDescent="0.2">
      <c r="A10" s="65" t="s">
        <v>82</v>
      </c>
      <c r="B10" s="6" t="s">
        <v>71</v>
      </c>
      <c r="C10" s="227">
        <v>5.4892299999999992</v>
      </c>
      <c r="D10" s="167">
        <v>5.2848999999999995</v>
      </c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1" spans="1:14" ht="20.100000000000001" customHeight="1" x14ac:dyDescent="0.2">
      <c r="A11" s="102"/>
      <c r="B11" s="103" t="s">
        <v>4</v>
      </c>
      <c r="C11" s="224">
        <f>C4+C6+C10</f>
        <v>108492.77273</v>
      </c>
      <c r="D11" s="224">
        <f t="shared" ref="D11:N11" si="2">D4+D6+D10</f>
        <v>107972.59229999999</v>
      </c>
      <c r="E11" s="224">
        <f t="shared" si="2"/>
        <v>0</v>
      </c>
      <c r="F11" s="224">
        <f t="shared" si="2"/>
        <v>0</v>
      </c>
      <c r="G11" s="224">
        <f t="shared" si="2"/>
        <v>0</v>
      </c>
      <c r="H11" s="224">
        <f t="shared" si="2"/>
        <v>0</v>
      </c>
      <c r="I11" s="224">
        <f t="shared" si="2"/>
        <v>0</v>
      </c>
      <c r="J11" s="224">
        <f t="shared" si="2"/>
        <v>0</v>
      </c>
      <c r="K11" s="224">
        <f t="shared" si="2"/>
        <v>0</v>
      </c>
      <c r="L11" s="224">
        <f t="shared" si="2"/>
        <v>0</v>
      </c>
      <c r="M11" s="224">
        <f t="shared" si="2"/>
        <v>0</v>
      </c>
      <c r="N11" s="224">
        <f t="shared" si="2"/>
        <v>0</v>
      </c>
    </row>
    <row r="12" spans="1:14" ht="20.100000000000001" customHeight="1" x14ac:dyDescent="0.2">
      <c r="A12" s="8" t="s">
        <v>65</v>
      </c>
      <c r="B12" s="6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</row>
    <row r="13" spans="1:14" ht="20.100000000000001" customHeight="1" x14ac:dyDescent="0.2">
      <c r="A13" s="8" t="s">
        <v>79</v>
      </c>
      <c r="B13" s="6" t="s">
        <v>80</v>
      </c>
      <c r="C13" s="154">
        <v>-62634.996279999999</v>
      </c>
      <c r="D13" s="154">
        <v>-64969.483759999996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4" ht="20.100000000000001" customHeight="1" x14ac:dyDescent="0.2">
      <c r="A14" s="8" t="s">
        <v>75</v>
      </c>
      <c r="B14" s="64" t="s">
        <v>81</v>
      </c>
      <c r="C14" s="154">
        <f>SUM(C15:C19)</f>
        <v>151497.76224000001</v>
      </c>
      <c r="D14" s="154">
        <f t="shared" ref="D14:N14" si="3">SUM(D15:D19)</f>
        <v>153404.85645000002</v>
      </c>
      <c r="E14" s="154">
        <f t="shared" si="3"/>
        <v>0</v>
      </c>
      <c r="F14" s="154">
        <f t="shared" si="3"/>
        <v>0</v>
      </c>
      <c r="G14" s="154">
        <f t="shared" si="3"/>
        <v>0</v>
      </c>
      <c r="H14" s="154">
        <f t="shared" si="3"/>
        <v>0</v>
      </c>
      <c r="I14" s="154">
        <f t="shared" si="3"/>
        <v>0</v>
      </c>
      <c r="J14" s="154">
        <f t="shared" si="3"/>
        <v>0</v>
      </c>
      <c r="K14" s="154">
        <f t="shared" si="3"/>
        <v>0</v>
      </c>
      <c r="L14" s="154">
        <f t="shared" si="3"/>
        <v>0</v>
      </c>
      <c r="M14" s="154">
        <f t="shared" si="3"/>
        <v>0</v>
      </c>
      <c r="N14" s="154">
        <f t="shared" si="3"/>
        <v>0</v>
      </c>
    </row>
    <row r="15" spans="1:14" ht="20.100000000000001" customHeight="1" x14ac:dyDescent="0.2">
      <c r="A15" s="63">
        <v>1</v>
      </c>
      <c r="B15" s="6" t="s">
        <v>7</v>
      </c>
      <c r="C15" s="154">
        <v>12150.816000000001</v>
      </c>
      <c r="D15" s="154">
        <v>12148.96623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4" ht="20.100000000000001" customHeight="1" x14ac:dyDescent="0.2">
      <c r="A16" s="63">
        <v>2</v>
      </c>
      <c r="B16" s="6" t="s">
        <v>5</v>
      </c>
      <c r="C16" s="154">
        <v>100536.96862</v>
      </c>
      <c r="D16" s="154">
        <v>103249.79187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1:14" ht="20.100000000000001" customHeight="1" x14ac:dyDescent="0.2">
      <c r="A17" s="63">
        <v>3</v>
      </c>
      <c r="B17" s="9" t="s">
        <v>8</v>
      </c>
      <c r="C17" s="154">
        <v>623.04138999999998</v>
      </c>
      <c r="D17" s="154">
        <v>670.14439000000004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</row>
    <row r="18" spans="1:14" ht="20.100000000000001" customHeight="1" x14ac:dyDescent="0.2">
      <c r="A18" s="63">
        <v>4</v>
      </c>
      <c r="B18" s="63" t="s">
        <v>66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1:14" ht="20.100000000000001" customHeight="1" x14ac:dyDescent="0.2">
      <c r="A19" s="67">
        <v>5</v>
      </c>
      <c r="B19" s="6" t="s">
        <v>6</v>
      </c>
      <c r="C19" s="154">
        <v>38186.936229999999</v>
      </c>
      <c r="D19" s="154">
        <v>37335.953959999999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0" spans="1:14" ht="20.100000000000001" customHeight="1" x14ac:dyDescent="0.2">
      <c r="A20" s="66" t="s">
        <v>82</v>
      </c>
      <c r="B20" s="6" t="s">
        <v>70</v>
      </c>
      <c r="C20" s="225">
        <v>19630.00677</v>
      </c>
      <c r="D20" s="225">
        <v>19537.21961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</row>
    <row r="21" spans="1:14" ht="20.100000000000001" customHeight="1" x14ac:dyDescent="0.2">
      <c r="A21" s="102"/>
      <c r="B21" s="103" t="s">
        <v>67</v>
      </c>
      <c r="C21" s="226">
        <f>C13+C14+C20</f>
        <v>108492.77273000003</v>
      </c>
      <c r="D21" s="226">
        <f t="shared" ref="D21:N21" si="4">D13+D14+D20</f>
        <v>107972.59230000002</v>
      </c>
      <c r="E21" s="226">
        <f t="shared" si="4"/>
        <v>0</v>
      </c>
      <c r="F21" s="226">
        <f t="shared" si="4"/>
        <v>0</v>
      </c>
      <c r="G21" s="226">
        <f t="shared" si="4"/>
        <v>0</v>
      </c>
      <c r="H21" s="226">
        <f t="shared" si="4"/>
        <v>0</v>
      </c>
      <c r="I21" s="226">
        <f t="shared" si="4"/>
        <v>0</v>
      </c>
      <c r="J21" s="226">
        <f t="shared" si="4"/>
        <v>0</v>
      </c>
      <c r="K21" s="226">
        <f t="shared" si="4"/>
        <v>0</v>
      </c>
      <c r="L21" s="226">
        <f t="shared" si="4"/>
        <v>0</v>
      </c>
      <c r="M21" s="226">
        <f t="shared" si="4"/>
        <v>0</v>
      </c>
      <c r="N21" s="226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0" t="s">
        <v>48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0.100000000000001" customHeight="1" x14ac:dyDescent="0.2">
      <c r="A24" s="12"/>
      <c r="B24" s="2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0.100000000000001" customHeight="1" x14ac:dyDescent="0.2">
      <c r="A25" s="12"/>
      <c r="B25" s="1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29"/>
      <c r="B28" s="2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x14ac:dyDescent="0.2">
      <c r="A29" s="29"/>
      <c r="B29" s="2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2">
      <c r="A30" s="29"/>
      <c r="B30" s="2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x14ac:dyDescent="0.2">
      <c r="A31" s="29"/>
      <c r="B31" s="2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">
      <c r="A32" s="29"/>
      <c r="B32" s="2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2">
      <c r="A33" s="29"/>
      <c r="B33" s="2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x14ac:dyDescent="0.2">
      <c r="A34" s="29"/>
      <c r="B34" s="2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x14ac:dyDescent="0.2">
      <c r="A35" s="29"/>
      <c r="B35" s="2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x14ac:dyDescent="0.2">
      <c r="A36" s="29"/>
      <c r="B36" s="2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x14ac:dyDescent="0.2">
      <c r="A37" s="29"/>
      <c r="B37" s="2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tabSelected="1" topLeftCell="B1"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93"/>
      <c r="B1" s="94" t="str">
        <f>Cover!A9</f>
        <v>Univerzitná nemocnica Martin</v>
      </c>
      <c r="C1" s="95"/>
      <c r="D1" s="96"/>
      <c r="E1" s="96"/>
      <c r="F1" s="96"/>
      <c r="G1" s="96"/>
      <c r="H1" s="41"/>
    </row>
    <row r="2" spans="1:28" ht="24.75" customHeight="1" thickBot="1" x14ac:dyDescent="0.25">
      <c r="A2" s="249" t="s">
        <v>0</v>
      </c>
      <c r="B2" s="250"/>
      <c r="C2" s="104" t="s">
        <v>101</v>
      </c>
      <c r="D2" s="104" t="s">
        <v>133</v>
      </c>
      <c r="E2" s="104" t="s">
        <v>102</v>
      </c>
      <c r="F2" s="104" t="s">
        <v>103</v>
      </c>
      <c r="G2" s="104" t="s">
        <v>104</v>
      </c>
      <c r="H2" s="104" t="s">
        <v>105</v>
      </c>
      <c r="I2" s="104" t="s">
        <v>106</v>
      </c>
      <c r="J2" s="104" t="s">
        <v>107</v>
      </c>
      <c r="K2" s="104" t="s">
        <v>108</v>
      </c>
      <c r="L2" s="104" t="s">
        <v>109</v>
      </c>
      <c r="M2" s="104" t="s">
        <v>110</v>
      </c>
      <c r="N2" s="105" t="s">
        <v>111</v>
      </c>
    </row>
    <row r="3" spans="1:28" ht="18" customHeight="1" x14ac:dyDescent="0.25">
      <c r="A3" s="139" t="s">
        <v>87</v>
      </c>
      <c r="B3" s="140"/>
      <c r="C3" s="141">
        <v>3248</v>
      </c>
      <c r="D3" s="142">
        <f t="shared" ref="D3:E3" si="0">C40</f>
        <v>1662</v>
      </c>
      <c r="E3" s="142">
        <f t="shared" si="0"/>
        <v>60</v>
      </c>
      <c r="F3" s="142">
        <f t="shared" ref="F3" si="1">E40</f>
        <v>883</v>
      </c>
      <c r="G3" s="142">
        <f t="shared" ref="G3" si="2">F40</f>
        <v>883</v>
      </c>
      <c r="H3" s="142">
        <f t="shared" ref="H3" si="3">G40</f>
        <v>883</v>
      </c>
      <c r="I3" s="142">
        <f t="shared" ref="I3" si="4">H40</f>
        <v>883</v>
      </c>
      <c r="J3" s="142">
        <f t="shared" ref="J3" si="5">I40</f>
        <v>883</v>
      </c>
      <c r="K3" s="142">
        <f t="shared" ref="K3" si="6">J40</f>
        <v>883</v>
      </c>
      <c r="L3" s="142">
        <f t="shared" ref="L3" si="7">K40</f>
        <v>883</v>
      </c>
      <c r="M3" s="142">
        <f t="shared" ref="M3" si="8">L40</f>
        <v>883</v>
      </c>
      <c r="N3" s="143">
        <f>L40</f>
        <v>883</v>
      </c>
    </row>
    <row r="4" spans="1:28" x14ac:dyDescent="0.2">
      <c r="A4" s="244" t="s">
        <v>56</v>
      </c>
      <c r="B4" s="245"/>
      <c r="C4" s="134"/>
      <c r="D4" s="134"/>
      <c r="E4" s="134"/>
      <c r="F4" s="134"/>
      <c r="G4" s="135"/>
      <c r="H4" s="134"/>
      <c r="I4" s="134"/>
      <c r="J4" s="136"/>
      <c r="K4" s="137"/>
      <c r="L4" s="134"/>
      <c r="M4" s="134"/>
      <c r="N4" s="138"/>
    </row>
    <row r="5" spans="1:28" ht="14.1" customHeight="1" x14ac:dyDescent="0.2">
      <c r="A5" s="83"/>
      <c r="B5" s="82" t="s">
        <v>57</v>
      </c>
      <c r="C5" s="228"/>
      <c r="D5" s="33"/>
      <c r="E5" s="33"/>
      <c r="F5" s="75"/>
      <c r="G5" s="76"/>
      <c r="H5" s="75"/>
      <c r="I5" s="76"/>
      <c r="J5" s="75"/>
      <c r="K5" s="75"/>
      <c r="L5" s="75"/>
      <c r="M5" s="75"/>
      <c r="N5" s="77"/>
      <c r="O5" s="53"/>
      <c r="Q5" s="54"/>
      <c r="R5" s="54"/>
      <c r="T5" s="54"/>
      <c r="U5" s="54"/>
      <c r="V5" s="55"/>
      <c r="W5" s="55"/>
      <c r="X5" s="55"/>
      <c r="Y5" s="55"/>
      <c r="Z5" s="55"/>
      <c r="AA5" s="55"/>
      <c r="AB5" s="55"/>
    </row>
    <row r="6" spans="1:28" ht="14.1" customHeight="1" x14ac:dyDescent="0.2">
      <c r="A6" s="83"/>
      <c r="B6" s="82" t="s">
        <v>58</v>
      </c>
      <c r="C6" s="228"/>
      <c r="D6" s="33"/>
      <c r="E6" s="33"/>
      <c r="F6" s="75"/>
      <c r="G6" s="76"/>
      <c r="H6" s="75"/>
      <c r="I6" s="76"/>
      <c r="J6" s="75"/>
      <c r="K6" s="75"/>
      <c r="L6" s="75"/>
      <c r="M6" s="75"/>
      <c r="N6" s="77"/>
      <c r="O6" s="53"/>
      <c r="V6" s="55"/>
      <c r="W6" s="55"/>
      <c r="X6" s="55"/>
      <c r="Y6" s="55"/>
      <c r="Z6" s="55"/>
      <c r="AA6" s="55"/>
      <c r="AB6" s="55"/>
    </row>
    <row r="7" spans="1:28" ht="14.1" customHeight="1" x14ac:dyDescent="0.2">
      <c r="A7" s="83"/>
      <c r="B7" s="82" t="s">
        <v>59</v>
      </c>
      <c r="C7" s="228"/>
      <c r="D7" s="33"/>
      <c r="E7" s="33"/>
      <c r="F7" s="75"/>
      <c r="G7" s="76"/>
      <c r="H7" s="75"/>
      <c r="I7" s="76"/>
      <c r="J7" s="75"/>
      <c r="K7" s="75"/>
      <c r="L7" s="75"/>
      <c r="M7" s="75"/>
      <c r="N7" s="77"/>
      <c r="O7" s="53"/>
      <c r="V7" s="55"/>
      <c r="W7" s="55"/>
      <c r="X7" s="55"/>
      <c r="Y7" s="55"/>
      <c r="Z7" s="55"/>
      <c r="AA7" s="55"/>
      <c r="AB7" s="55"/>
    </row>
    <row r="8" spans="1:28" ht="14.1" customHeight="1" thickBot="1" x14ac:dyDescent="0.25">
      <c r="A8" s="97"/>
      <c r="B8" s="98" t="s">
        <v>63</v>
      </c>
      <c r="C8" s="229"/>
      <c r="D8" s="230"/>
      <c r="E8" s="230"/>
      <c r="F8" s="99"/>
      <c r="G8" s="100"/>
      <c r="H8" s="99"/>
      <c r="I8" s="100"/>
      <c r="J8" s="99"/>
      <c r="K8" s="99"/>
      <c r="L8" s="99"/>
      <c r="M8" s="99"/>
      <c r="N8" s="101"/>
      <c r="O8" s="53"/>
      <c r="Q8" s="54"/>
      <c r="V8" s="55"/>
      <c r="W8" s="55"/>
      <c r="X8" s="55"/>
      <c r="Y8" s="55"/>
      <c r="Z8" s="55"/>
      <c r="AA8" s="55"/>
      <c r="AB8" s="55"/>
    </row>
    <row r="9" spans="1:28" ht="14.1" customHeight="1" x14ac:dyDescent="0.2">
      <c r="A9" s="109" t="s">
        <v>34</v>
      </c>
      <c r="B9" s="110"/>
      <c r="C9" s="146"/>
      <c r="D9" s="146"/>
      <c r="E9" s="111"/>
      <c r="F9" s="111"/>
      <c r="G9" s="147"/>
      <c r="H9" s="111"/>
      <c r="I9" s="111"/>
      <c r="J9" s="148"/>
      <c r="K9" s="111"/>
      <c r="L9" s="111"/>
      <c r="M9" s="111"/>
      <c r="N9" s="149"/>
    </row>
    <row r="10" spans="1:28" ht="14.1" customHeight="1" x14ac:dyDescent="0.2">
      <c r="A10" s="47"/>
      <c r="B10" s="84" t="s">
        <v>13</v>
      </c>
      <c r="C10" s="34">
        <v>5780</v>
      </c>
      <c r="D10" s="35">
        <v>5821</v>
      </c>
      <c r="E10" s="35">
        <v>5733</v>
      </c>
      <c r="F10" s="33"/>
      <c r="G10" s="35"/>
      <c r="H10" s="33"/>
      <c r="I10" s="33"/>
      <c r="J10" s="33"/>
      <c r="K10" s="33"/>
      <c r="L10" s="33"/>
      <c r="M10" s="33"/>
      <c r="N10" s="56"/>
      <c r="Q10" s="54"/>
      <c r="V10" s="55"/>
      <c r="W10" s="55"/>
      <c r="X10" s="55"/>
      <c r="Y10" s="55"/>
      <c r="Z10" s="55"/>
      <c r="AA10" s="55"/>
      <c r="AB10" s="55"/>
    </row>
    <row r="11" spans="1:28" ht="14.1" customHeight="1" x14ac:dyDescent="0.2">
      <c r="A11" s="47"/>
      <c r="B11" s="84" t="s">
        <v>14</v>
      </c>
      <c r="C11" s="34">
        <v>1629</v>
      </c>
      <c r="D11" s="35">
        <v>5</v>
      </c>
      <c r="E11" s="35">
        <v>1721</v>
      </c>
      <c r="F11" s="33"/>
      <c r="G11" s="35"/>
      <c r="H11" s="33"/>
      <c r="I11" s="33"/>
      <c r="J11" s="33"/>
      <c r="K11" s="33"/>
      <c r="L11" s="33"/>
      <c r="M11" s="33"/>
      <c r="N11" s="56"/>
      <c r="V11" s="55"/>
      <c r="W11" s="55"/>
      <c r="X11" s="55"/>
      <c r="Y11" s="55"/>
      <c r="Z11" s="55"/>
      <c r="AA11" s="55"/>
      <c r="AB11" s="55"/>
    </row>
    <row r="12" spans="1:28" ht="14.1" customHeight="1" x14ac:dyDescent="0.2">
      <c r="A12" s="47"/>
      <c r="B12" s="84" t="s">
        <v>15</v>
      </c>
      <c r="C12" s="34">
        <v>506</v>
      </c>
      <c r="D12" s="35">
        <v>538</v>
      </c>
      <c r="E12" s="35">
        <v>457</v>
      </c>
      <c r="F12" s="33"/>
      <c r="G12" s="35"/>
      <c r="H12" s="33"/>
      <c r="I12" s="33"/>
      <c r="J12" s="33"/>
      <c r="K12" s="33"/>
      <c r="L12" s="33"/>
      <c r="M12" s="33"/>
      <c r="N12" s="56"/>
      <c r="P12" s="246"/>
      <c r="Q12" s="246"/>
      <c r="V12" s="55"/>
      <c r="W12" s="55"/>
      <c r="X12" s="55"/>
      <c r="Y12" s="55"/>
      <c r="Z12" s="55"/>
      <c r="AA12" s="55"/>
      <c r="AB12" s="55"/>
    </row>
    <row r="13" spans="1:28" ht="14.1" customHeight="1" x14ac:dyDescent="0.2">
      <c r="A13" s="112"/>
      <c r="B13" s="113" t="s">
        <v>35</v>
      </c>
      <c r="C13" s="114">
        <f>C10+C11+C12</f>
        <v>7915</v>
      </c>
      <c r="D13" s="114">
        <v>6364</v>
      </c>
      <c r="E13" s="114">
        <f t="shared" ref="E13" si="9">SUM(E10:E12)</f>
        <v>7911</v>
      </c>
      <c r="F13" s="114">
        <f t="shared" ref="F13:N13" si="10">SUM(F10:F12)</f>
        <v>0</v>
      </c>
      <c r="G13" s="114">
        <f t="shared" si="10"/>
        <v>0</v>
      </c>
      <c r="H13" s="114">
        <f t="shared" si="10"/>
        <v>0</v>
      </c>
      <c r="I13" s="114">
        <f t="shared" si="10"/>
        <v>0</v>
      </c>
      <c r="J13" s="114">
        <f t="shared" si="10"/>
        <v>0</v>
      </c>
      <c r="K13" s="114">
        <f t="shared" si="10"/>
        <v>0</v>
      </c>
      <c r="L13" s="114">
        <f t="shared" si="10"/>
        <v>0</v>
      </c>
      <c r="M13" s="114">
        <f t="shared" si="10"/>
        <v>0</v>
      </c>
      <c r="N13" s="115">
        <f t="shared" si="10"/>
        <v>0</v>
      </c>
    </row>
    <row r="14" spans="1:28" ht="14.1" customHeight="1" x14ac:dyDescent="0.2">
      <c r="A14" s="47"/>
      <c r="B14" s="82" t="s">
        <v>36</v>
      </c>
      <c r="C14" s="34">
        <v>5582</v>
      </c>
      <c r="D14" s="35">
        <v>590</v>
      </c>
      <c r="E14" s="35">
        <v>1038</v>
      </c>
      <c r="F14" s="33"/>
      <c r="G14" s="35"/>
      <c r="H14" s="33"/>
      <c r="I14" s="33"/>
      <c r="J14" s="52"/>
      <c r="K14" s="33"/>
      <c r="L14" s="33"/>
      <c r="M14" s="33"/>
      <c r="N14" s="56"/>
      <c r="P14" s="54"/>
      <c r="Q14" s="54"/>
      <c r="V14" s="55"/>
      <c r="W14" s="55"/>
      <c r="X14" s="55"/>
      <c r="Y14" s="55"/>
      <c r="Z14" s="55"/>
      <c r="AA14" s="55"/>
      <c r="AB14" s="55"/>
    </row>
    <row r="15" spans="1:28" ht="14.1" customHeight="1" x14ac:dyDescent="0.2">
      <c r="A15" s="78"/>
      <c r="B15" s="82" t="s">
        <v>61</v>
      </c>
      <c r="C15" s="79"/>
      <c r="D15" s="35"/>
      <c r="E15" s="35"/>
      <c r="F15" s="75"/>
      <c r="G15" s="76"/>
      <c r="H15" s="75"/>
      <c r="I15" s="75"/>
      <c r="J15" s="75"/>
      <c r="K15" s="75"/>
      <c r="L15" s="75"/>
      <c r="M15" s="75"/>
      <c r="N15" s="77"/>
      <c r="O15" s="53"/>
      <c r="P15" s="54"/>
      <c r="Q15" s="54"/>
      <c r="V15" s="55"/>
      <c r="W15" s="55"/>
      <c r="X15" s="55"/>
      <c r="Y15" s="55"/>
      <c r="Z15" s="55"/>
      <c r="AA15" s="55"/>
      <c r="AB15" s="55"/>
    </row>
    <row r="16" spans="1:28" ht="14.1" customHeight="1" x14ac:dyDescent="0.2">
      <c r="A16" s="78"/>
      <c r="B16" s="82" t="s">
        <v>60</v>
      </c>
      <c r="C16" s="79"/>
      <c r="D16" s="35"/>
      <c r="E16" s="35"/>
      <c r="F16" s="75"/>
      <c r="G16" s="76"/>
      <c r="H16" s="75"/>
      <c r="I16" s="75"/>
      <c r="J16" s="75"/>
      <c r="K16" s="75"/>
      <c r="L16" s="75"/>
      <c r="M16" s="75"/>
      <c r="N16" s="77"/>
      <c r="O16" s="53"/>
      <c r="P16" s="54"/>
      <c r="Q16" s="54"/>
      <c r="V16" s="55"/>
      <c r="W16" s="55"/>
      <c r="X16" s="55"/>
      <c r="Y16" s="55"/>
      <c r="Z16" s="55"/>
      <c r="AA16" s="55"/>
      <c r="AB16" s="55"/>
    </row>
    <row r="17" spans="1:28" ht="14.1" customHeight="1" thickBot="1" x14ac:dyDescent="0.25">
      <c r="A17" s="126"/>
      <c r="B17" s="127" t="s">
        <v>64</v>
      </c>
      <c r="C17" s="128">
        <f>SUM(C13:C16)</f>
        <v>13497</v>
      </c>
      <c r="D17" s="128">
        <f>D13+D14</f>
        <v>6954</v>
      </c>
      <c r="E17" s="128">
        <f t="shared" ref="E17" si="11">SUM(E13:E16)</f>
        <v>8949</v>
      </c>
      <c r="F17" s="128">
        <f t="shared" ref="F17:N17" si="12">SUM(F13:F16)</f>
        <v>0</v>
      </c>
      <c r="G17" s="128">
        <f t="shared" si="12"/>
        <v>0</v>
      </c>
      <c r="H17" s="128">
        <f t="shared" si="12"/>
        <v>0</v>
      </c>
      <c r="I17" s="128">
        <f t="shared" si="12"/>
        <v>0</v>
      </c>
      <c r="J17" s="128">
        <f t="shared" si="12"/>
        <v>0</v>
      </c>
      <c r="K17" s="128">
        <f t="shared" si="12"/>
        <v>0</v>
      </c>
      <c r="L17" s="128">
        <f t="shared" si="12"/>
        <v>0</v>
      </c>
      <c r="M17" s="128">
        <f t="shared" si="12"/>
        <v>0</v>
      </c>
      <c r="N17" s="129">
        <f t="shared" si="12"/>
        <v>0</v>
      </c>
    </row>
    <row r="18" spans="1:28" ht="14.1" customHeight="1" x14ac:dyDescent="0.2">
      <c r="A18" s="106" t="s">
        <v>37</v>
      </c>
      <c r="B18" s="107"/>
      <c r="C18" s="122"/>
      <c r="D18" s="122"/>
      <c r="E18" s="123"/>
      <c r="F18" s="108"/>
      <c r="G18" s="123"/>
      <c r="H18" s="108"/>
      <c r="I18" s="108"/>
      <c r="J18" s="124"/>
      <c r="K18" s="108"/>
      <c r="L18" s="108"/>
      <c r="M18" s="108"/>
      <c r="N18" s="125"/>
    </row>
    <row r="19" spans="1:28" ht="14.1" customHeight="1" x14ac:dyDescent="0.2">
      <c r="A19" s="48"/>
      <c r="B19" s="85" t="s">
        <v>89</v>
      </c>
      <c r="C19" s="34">
        <v>5296</v>
      </c>
      <c r="D19" s="35">
        <v>4636</v>
      </c>
      <c r="E19" s="35">
        <v>4366</v>
      </c>
      <c r="F19" s="35"/>
      <c r="G19" s="35"/>
      <c r="H19" s="35"/>
      <c r="I19" s="35"/>
      <c r="J19" s="35"/>
      <c r="K19" s="33"/>
      <c r="L19" s="35"/>
      <c r="M19" s="35"/>
      <c r="N19" s="57"/>
      <c r="P19" s="58"/>
      <c r="V19" s="55"/>
      <c r="W19" s="55"/>
      <c r="X19" s="55"/>
      <c r="Y19" s="55"/>
      <c r="Z19" s="55"/>
      <c r="AA19" s="55"/>
      <c r="AB19" s="55"/>
    </row>
    <row r="20" spans="1:28" ht="14.1" customHeight="1" x14ac:dyDescent="0.2">
      <c r="A20" s="49"/>
      <c r="B20" s="86" t="s">
        <v>90</v>
      </c>
      <c r="C20" s="34">
        <v>1746</v>
      </c>
      <c r="D20" s="35">
        <v>1280</v>
      </c>
      <c r="E20" s="35">
        <v>1269</v>
      </c>
      <c r="F20" s="35"/>
      <c r="G20" s="35"/>
      <c r="H20" s="35"/>
      <c r="I20" s="35"/>
      <c r="J20" s="35"/>
      <c r="K20" s="33"/>
      <c r="L20" s="35"/>
      <c r="M20" s="35"/>
      <c r="N20" s="57"/>
      <c r="P20" s="59"/>
      <c r="V20" s="55"/>
      <c r="W20" s="55"/>
      <c r="X20" s="55"/>
      <c r="Y20" s="55"/>
      <c r="Z20" s="55"/>
      <c r="AA20" s="55"/>
      <c r="AB20" s="55"/>
    </row>
    <row r="21" spans="1:28" ht="14.1" customHeight="1" x14ac:dyDescent="0.2">
      <c r="A21" s="48"/>
      <c r="B21" s="85" t="s">
        <v>38</v>
      </c>
      <c r="C21" s="34">
        <v>0</v>
      </c>
      <c r="D21" s="35">
        <v>1</v>
      </c>
      <c r="E21" s="35"/>
      <c r="F21" s="35"/>
      <c r="G21" s="35"/>
      <c r="H21" s="35"/>
      <c r="I21" s="35"/>
      <c r="J21" s="60"/>
      <c r="K21" s="33"/>
      <c r="L21" s="35"/>
      <c r="M21" s="35"/>
      <c r="N21" s="57"/>
      <c r="V21" s="55"/>
      <c r="W21" s="55"/>
      <c r="X21" s="55"/>
      <c r="Y21" s="55"/>
      <c r="Z21" s="55"/>
      <c r="AA21" s="55"/>
      <c r="AB21" s="55"/>
    </row>
    <row r="22" spans="1:28" ht="14.1" customHeight="1" x14ac:dyDescent="0.2">
      <c r="A22" s="116"/>
      <c r="B22" s="117" t="s">
        <v>39</v>
      </c>
      <c r="C22" s="118">
        <f>SUM(C19:C21)</f>
        <v>7042</v>
      </c>
      <c r="D22" s="118">
        <f>D19+D20+D21</f>
        <v>5917</v>
      </c>
      <c r="E22" s="118">
        <f t="shared" ref="E22" si="13">SUM(E19:E21)</f>
        <v>5635</v>
      </c>
      <c r="F22" s="118">
        <f t="shared" ref="F22:N22" si="14">SUM(F19:F21)</f>
        <v>0</v>
      </c>
      <c r="G22" s="118">
        <f t="shared" si="14"/>
        <v>0</v>
      </c>
      <c r="H22" s="118">
        <f t="shared" si="14"/>
        <v>0</v>
      </c>
      <c r="I22" s="118">
        <f t="shared" si="14"/>
        <v>0</v>
      </c>
      <c r="J22" s="118">
        <f t="shared" si="14"/>
        <v>0</v>
      </c>
      <c r="K22" s="118">
        <f t="shared" si="14"/>
        <v>0</v>
      </c>
      <c r="L22" s="118">
        <f t="shared" si="14"/>
        <v>0</v>
      </c>
      <c r="M22" s="118">
        <f t="shared" si="14"/>
        <v>0</v>
      </c>
      <c r="N22" s="119">
        <f t="shared" si="14"/>
        <v>0</v>
      </c>
    </row>
    <row r="23" spans="1:28" ht="14.1" customHeight="1" x14ac:dyDescent="0.2">
      <c r="A23" s="50"/>
      <c r="B23" s="87" t="s">
        <v>21</v>
      </c>
      <c r="C23" s="34">
        <v>847</v>
      </c>
      <c r="D23" s="35">
        <v>1006</v>
      </c>
      <c r="E23" s="35">
        <v>581</v>
      </c>
      <c r="F23" s="35"/>
      <c r="G23" s="35"/>
      <c r="H23" s="35"/>
      <c r="I23" s="35"/>
      <c r="J23" s="33"/>
      <c r="K23" s="33"/>
      <c r="L23" s="35"/>
      <c r="M23" s="35"/>
      <c r="N23" s="57"/>
      <c r="P23" s="41"/>
      <c r="V23" s="55"/>
      <c r="W23" s="55"/>
      <c r="X23" s="55"/>
      <c r="Y23" s="55"/>
      <c r="Z23" s="55"/>
      <c r="AA23" s="55"/>
      <c r="AB23" s="55"/>
    </row>
    <row r="24" spans="1:28" ht="14.1" customHeight="1" x14ac:dyDescent="0.2">
      <c r="A24" s="50"/>
      <c r="B24" s="87" t="s">
        <v>83</v>
      </c>
      <c r="C24" s="34">
        <v>125</v>
      </c>
      <c r="D24" s="35">
        <v>125</v>
      </c>
      <c r="E24" s="35">
        <v>113</v>
      </c>
      <c r="F24" s="35"/>
      <c r="G24" s="35"/>
      <c r="H24" s="35"/>
      <c r="I24" s="35"/>
      <c r="J24" s="33"/>
      <c r="K24" s="33"/>
      <c r="L24" s="35"/>
      <c r="M24" s="35"/>
      <c r="N24" s="57"/>
      <c r="P24" s="41"/>
      <c r="V24" s="55"/>
      <c r="W24" s="55"/>
      <c r="X24" s="55"/>
      <c r="Y24" s="55"/>
      <c r="Z24" s="55"/>
      <c r="AA24" s="55"/>
      <c r="AB24" s="55"/>
    </row>
    <row r="25" spans="1:28" ht="14.1" customHeight="1" x14ac:dyDescent="0.2">
      <c r="A25" s="50"/>
      <c r="B25" s="87" t="s">
        <v>84</v>
      </c>
      <c r="C25" s="34">
        <v>99</v>
      </c>
      <c r="D25" s="35">
        <v>119</v>
      </c>
      <c r="E25" s="35">
        <v>108</v>
      </c>
      <c r="F25" s="35"/>
      <c r="G25" s="35"/>
      <c r="H25" s="35"/>
      <c r="I25" s="35"/>
      <c r="J25" s="33"/>
      <c r="K25" s="33"/>
      <c r="L25" s="35"/>
      <c r="M25" s="35"/>
      <c r="N25" s="57"/>
      <c r="P25" s="41"/>
      <c r="V25" s="55"/>
      <c r="W25" s="55"/>
      <c r="X25" s="55"/>
      <c r="Y25" s="55"/>
      <c r="Z25" s="55"/>
      <c r="AA25" s="55"/>
      <c r="AB25" s="55"/>
    </row>
    <row r="26" spans="1:28" ht="14.1" customHeight="1" x14ac:dyDescent="0.2">
      <c r="A26" s="50"/>
      <c r="B26" s="87" t="s">
        <v>86</v>
      </c>
      <c r="C26" s="34">
        <v>1187</v>
      </c>
      <c r="D26" s="35">
        <v>508</v>
      </c>
      <c r="E26" s="35">
        <v>778</v>
      </c>
      <c r="F26" s="35"/>
      <c r="G26" s="35"/>
      <c r="H26" s="35"/>
      <c r="I26" s="35"/>
      <c r="J26" s="33"/>
      <c r="K26" s="33"/>
      <c r="L26" s="35"/>
      <c r="M26" s="35"/>
      <c r="N26" s="57"/>
      <c r="P26" s="41"/>
      <c r="V26" s="55"/>
      <c r="W26" s="55"/>
      <c r="X26" s="55"/>
      <c r="Y26" s="55"/>
      <c r="Z26" s="55"/>
      <c r="AA26" s="55"/>
      <c r="AB26" s="55"/>
    </row>
    <row r="27" spans="1:28" ht="14.1" customHeight="1" x14ac:dyDescent="0.2">
      <c r="A27" s="50"/>
      <c r="B27" s="87" t="s">
        <v>22</v>
      </c>
      <c r="C27" s="34">
        <v>204</v>
      </c>
      <c r="D27" s="35">
        <v>193</v>
      </c>
      <c r="E27" s="35">
        <v>268</v>
      </c>
      <c r="F27" s="35"/>
      <c r="G27" s="35"/>
      <c r="H27" s="35"/>
      <c r="I27" s="35"/>
      <c r="J27" s="33"/>
      <c r="K27" s="33"/>
      <c r="L27" s="35"/>
      <c r="M27" s="35"/>
      <c r="N27" s="57"/>
      <c r="P27" s="41"/>
      <c r="Y27" s="59"/>
      <c r="AB27" s="55"/>
    </row>
    <row r="28" spans="1:28" ht="14.1" customHeight="1" x14ac:dyDescent="0.2">
      <c r="A28" s="116"/>
      <c r="B28" s="117" t="s">
        <v>23</v>
      </c>
      <c r="C28" s="118">
        <f t="shared" ref="C28" si="15">SUM(C23:C27)</f>
        <v>2462</v>
      </c>
      <c r="D28" s="118">
        <f>D23+D24+D25+D26+D27</f>
        <v>1951</v>
      </c>
      <c r="E28" s="118">
        <f t="shared" ref="E28" si="16">SUM(E23:E27)</f>
        <v>1848</v>
      </c>
      <c r="F28" s="118">
        <f t="shared" ref="F28:N28" si="17">SUM(F23:F27)</f>
        <v>0</v>
      </c>
      <c r="G28" s="118">
        <f t="shared" si="17"/>
        <v>0</v>
      </c>
      <c r="H28" s="118">
        <f t="shared" si="17"/>
        <v>0</v>
      </c>
      <c r="I28" s="118">
        <f t="shared" si="17"/>
        <v>0</v>
      </c>
      <c r="J28" s="118">
        <f t="shared" si="17"/>
        <v>0</v>
      </c>
      <c r="K28" s="118">
        <f t="shared" si="17"/>
        <v>0</v>
      </c>
      <c r="L28" s="118">
        <f t="shared" si="17"/>
        <v>0</v>
      </c>
      <c r="M28" s="118">
        <f t="shared" si="17"/>
        <v>0</v>
      </c>
      <c r="N28" s="119">
        <f t="shared" si="17"/>
        <v>0</v>
      </c>
      <c r="O28" s="61"/>
      <c r="P28" s="41"/>
    </row>
    <row r="29" spans="1:28" ht="14.1" customHeight="1" x14ac:dyDescent="0.2">
      <c r="A29" s="78"/>
      <c r="B29" s="88" t="s">
        <v>40</v>
      </c>
      <c r="C29" s="79">
        <v>313</v>
      </c>
      <c r="D29" s="35">
        <v>6</v>
      </c>
      <c r="E29" s="35">
        <v>125</v>
      </c>
      <c r="F29" s="76"/>
      <c r="G29" s="76"/>
      <c r="H29" s="76"/>
      <c r="I29" s="76"/>
      <c r="J29" s="75"/>
      <c r="K29" s="75"/>
      <c r="L29" s="76"/>
      <c r="M29" s="76"/>
      <c r="N29" s="80"/>
      <c r="O29" s="61"/>
      <c r="P29" s="41"/>
      <c r="AB29" s="55"/>
    </row>
    <row r="30" spans="1:28" ht="14.1" customHeight="1" x14ac:dyDescent="0.2">
      <c r="A30" s="50"/>
      <c r="B30" s="85" t="s">
        <v>41</v>
      </c>
      <c r="C30" s="34">
        <v>10</v>
      </c>
      <c r="D30" s="35">
        <v>6</v>
      </c>
      <c r="E30" s="35">
        <v>12</v>
      </c>
      <c r="F30" s="35"/>
      <c r="G30" s="35"/>
      <c r="H30" s="35"/>
      <c r="I30" s="35"/>
      <c r="J30" s="33"/>
      <c r="K30" s="33"/>
      <c r="L30" s="35"/>
      <c r="M30" s="35"/>
      <c r="N30" s="57"/>
      <c r="O30" s="61"/>
      <c r="P30" s="41"/>
      <c r="AB30" s="55"/>
    </row>
    <row r="31" spans="1:28" ht="14.1" customHeight="1" x14ac:dyDescent="0.2">
      <c r="A31" s="50"/>
      <c r="B31" s="85" t="s">
        <v>42</v>
      </c>
      <c r="C31" s="34">
        <v>165</v>
      </c>
      <c r="D31" s="35">
        <v>1</v>
      </c>
      <c r="E31" s="35">
        <v>10</v>
      </c>
      <c r="F31" s="35"/>
      <c r="G31" s="35"/>
      <c r="H31" s="35"/>
      <c r="I31" s="35"/>
      <c r="J31" s="33"/>
      <c r="K31" s="33"/>
      <c r="L31" s="35"/>
      <c r="M31" s="35"/>
      <c r="N31" s="57"/>
      <c r="O31" s="61"/>
      <c r="P31" s="41"/>
      <c r="Y31" s="59"/>
      <c r="AB31" s="55"/>
    </row>
    <row r="32" spans="1:28" ht="14.1" customHeight="1" x14ac:dyDescent="0.2">
      <c r="A32" s="50"/>
      <c r="B32" s="85" t="s">
        <v>43</v>
      </c>
      <c r="C32" s="34">
        <v>6</v>
      </c>
      <c r="D32" s="35">
        <v>8</v>
      </c>
      <c r="E32" s="35">
        <v>6</v>
      </c>
      <c r="F32" s="35"/>
      <c r="G32" s="35"/>
      <c r="H32" s="35"/>
      <c r="I32" s="35"/>
      <c r="J32" s="33"/>
      <c r="K32" s="33"/>
      <c r="L32" s="35"/>
      <c r="M32" s="35"/>
      <c r="N32" s="57"/>
      <c r="O32" s="61"/>
      <c r="P32" s="41"/>
      <c r="AB32" s="55"/>
    </row>
    <row r="33" spans="1:28" ht="14.1" customHeight="1" x14ac:dyDescent="0.2">
      <c r="A33" s="50"/>
      <c r="B33" s="85" t="s">
        <v>44</v>
      </c>
      <c r="C33" s="34">
        <v>4</v>
      </c>
      <c r="D33" s="35">
        <v>3</v>
      </c>
      <c r="E33" s="35">
        <v>24</v>
      </c>
      <c r="F33" s="35"/>
      <c r="G33" s="35"/>
      <c r="H33" s="35"/>
      <c r="I33" s="35"/>
      <c r="J33" s="33"/>
      <c r="K33" s="33"/>
      <c r="L33" s="35"/>
      <c r="M33" s="35"/>
      <c r="N33" s="57"/>
      <c r="O33" s="41"/>
      <c r="P33" s="41"/>
      <c r="AB33" s="55"/>
    </row>
    <row r="34" spans="1:28" ht="14.1" customHeight="1" x14ac:dyDescent="0.2">
      <c r="A34" s="116"/>
      <c r="B34" s="117" t="s">
        <v>45</v>
      </c>
      <c r="C34" s="120">
        <v>184</v>
      </c>
      <c r="D34" s="120">
        <f>D30+D31+D32+D33</f>
        <v>18</v>
      </c>
      <c r="E34" s="120">
        <v>51</v>
      </c>
      <c r="F34" s="120">
        <f t="shared" ref="F34:N34" si="18">SUM(F30:F33)</f>
        <v>0</v>
      </c>
      <c r="G34" s="120">
        <f t="shared" si="18"/>
        <v>0</v>
      </c>
      <c r="H34" s="120">
        <f t="shared" si="18"/>
        <v>0</v>
      </c>
      <c r="I34" s="120">
        <f t="shared" si="18"/>
        <v>0</v>
      </c>
      <c r="J34" s="120">
        <f t="shared" si="18"/>
        <v>0</v>
      </c>
      <c r="K34" s="120">
        <f t="shared" si="18"/>
        <v>0</v>
      </c>
      <c r="L34" s="120">
        <f t="shared" si="18"/>
        <v>0</v>
      </c>
      <c r="M34" s="120">
        <f t="shared" si="18"/>
        <v>0</v>
      </c>
      <c r="N34" s="121">
        <f t="shared" si="18"/>
        <v>0</v>
      </c>
      <c r="P34" s="41"/>
    </row>
    <row r="35" spans="1:28" ht="14.1" customHeight="1" x14ac:dyDescent="0.2">
      <c r="A35" s="47"/>
      <c r="B35" s="85" t="s">
        <v>46</v>
      </c>
      <c r="C35" s="32">
        <v>5082</v>
      </c>
      <c r="D35" s="52">
        <v>664</v>
      </c>
      <c r="E35" s="52">
        <v>467</v>
      </c>
      <c r="F35" s="35"/>
      <c r="G35" s="35"/>
      <c r="H35" s="35"/>
      <c r="I35" s="35"/>
      <c r="J35" s="33"/>
      <c r="K35" s="33"/>
      <c r="L35" s="35"/>
      <c r="M35" s="35"/>
      <c r="N35" s="57"/>
      <c r="P35" s="41"/>
      <c r="AB35" s="55"/>
    </row>
    <row r="36" spans="1:28" ht="14.1" customHeight="1" x14ac:dyDescent="0.2">
      <c r="A36" s="78"/>
      <c r="B36" s="88" t="s">
        <v>62</v>
      </c>
      <c r="C36" s="81"/>
      <c r="D36" s="33"/>
      <c r="E36" s="33"/>
      <c r="F36" s="76"/>
      <c r="G36" s="76"/>
      <c r="H36" s="76"/>
      <c r="I36" s="76"/>
      <c r="J36" s="75"/>
      <c r="K36" s="75"/>
      <c r="L36" s="76"/>
      <c r="M36" s="76"/>
      <c r="N36" s="80"/>
      <c r="AB36" s="55"/>
    </row>
    <row r="37" spans="1:28" ht="14.1" customHeight="1" x14ac:dyDescent="0.2">
      <c r="A37" s="78"/>
      <c r="B37" s="88" t="s">
        <v>91</v>
      </c>
      <c r="C37" s="81"/>
      <c r="D37" s="33"/>
      <c r="E37" s="33"/>
      <c r="F37" s="76"/>
      <c r="G37" s="76"/>
      <c r="H37" s="76"/>
      <c r="I37" s="76"/>
      <c r="J37" s="75"/>
      <c r="K37" s="75"/>
      <c r="L37" s="76"/>
      <c r="M37" s="76"/>
      <c r="N37" s="80"/>
      <c r="AB37" s="55"/>
    </row>
    <row r="38" spans="1:28" ht="14.1" customHeight="1" x14ac:dyDescent="0.2">
      <c r="A38" s="130"/>
      <c r="B38" s="131" t="s">
        <v>88</v>
      </c>
      <c r="C38" s="132">
        <f>C22+C28+C29+C34+C35+C36+C37</f>
        <v>15083</v>
      </c>
      <c r="D38" s="132">
        <f>D22+D28+D29+D34+D35</f>
        <v>8556</v>
      </c>
      <c r="E38" s="132">
        <f t="shared" ref="E38" si="19">E37+E36+E35+E34+E29+E28+E22</f>
        <v>8126</v>
      </c>
      <c r="F38" s="132">
        <f t="shared" ref="F38:N38" si="20">F37+F36+F35+F34+F29+F28+F22</f>
        <v>0</v>
      </c>
      <c r="G38" s="132">
        <f t="shared" si="20"/>
        <v>0</v>
      </c>
      <c r="H38" s="132">
        <f t="shared" si="20"/>
        <v>0</v>
      </c>
      <c r="I38" s="132">
        <f t="shared" si="20"/>
        <v>0</v>
      </c>
      <c r="J38" s="132">
        <f t="shared" si="20"/>
        <v>0</v>
      </c>
      <c r="K38" s="132">
        <f t="shared" si="20"/>
        <v>0</v>
      </c>
      <c r="L38" s="132">
        <f t="shared" si="20"/>
        <v>0</v>
      </c>
      <c r="M38" s="132">
        <f t="shared" si="20"/>
        <v>0</v>
      </c>
      <c r="N38" s="133">
        <f t="shared" si="20"/>
        <v>0</v>
      </c>
      <c r="Y38" s="59"/>
    </row>
    <row r="39" spans="1:28" ht="14.1" customHeight="1" thickBot="1" x14ac:dyDescent="0.25">
      <c r="A39" s="90"/>
      <c r="B39" s="89" t="s">
        <v>47</v>
      </c>
      <c r="C39" s="51">
        <f>C17-C38</f>
        <v>-1586</v>
      </c>
      <c r="D39" s="51">
        <f>D17-D38</f>
        <v>-1602</v>
      </c>
      <c r="E39" s="51">
        <f t="shared" ref="E39" si="21">E17-E38</f>
        <v>823</v>
      </c>
      <c r="F39" s="51">
        <f t="shared" ref="F39:N39" si="22">F17-F38</f>
        <v>0</v>
      </c>
      <c r="G39" s="51">
        <f t="shared" si="22"/>
        <v>0</v>
      </c>
      <c r="H39" s="51">
        <f t="shared" si="22"/>
        <v>0</v>
      </c>
      <c r="I39" s="51">
        <f t="shared" si="22"/>
        <v>0</v>
      </c>
      <c r="J39" s="51">
        <f t="shared" si="22"/>
        <v>0</v>
      </c>
      <c r="K39" s="51">
        <f t="shared" si="22"/>
        <v>0</v>
      </c>
      <c r="L39" s="51">
        <f t="shared" si="22"/>
        <v>0</v>
      </c>
      <c r="M39" s="51">
        <f t="shared" si="22"/>
        <v>0</v>
      </c>
      <c r="N39" s="74">
        <f t="shared" si="22"/>
        <v>0</v>
      </c>
      <c r="Y39" s="55"/>
    </row>
    <row r="40" spans="1:28" ht="18" customHeight="1" thickBot="1" x14ac:dyDescent="0.3">
      <c r="A40" s="247" t="s">
        <v>50</v>
      </c>
      <c r="B40" s="248"/>
      <c r="C40" s="144">
        <f>C3+C17-C38</f>
        <v>1662</v>
      </c>
      <c r="D40" s="144">
        <f>D3+D17-D38</f>
        <v>60</v>
      </c>
      <c r="E40" s="144">
        <f t="shared" ref="E40" si="23">E3+E17-E38</f>
        <v>883</v>
      </c>
      <c r="F40" s="144">
        <f t="shared" ref="F40:N40" si="24">F3+F17-F38</f>
        <v>883</v>
      </c>
      <c r="G40" s="144">
        <f t="shared" si="24"/>
        <v>883</v>
      </c>
      <c r="H40" s="144">
        <f t="shared" si="24"/>
        <v>883</v>
      </c>
      <c r="I40" s="144">
        <f t="shared" si="24"/>
        <v>883</v>
      </c>
      <c r="J40" s="144">
        <f t="shared" si="24"/>
        <v>883</v>
      </c>
      <c r="K40" s="144">
        <f t="shared" si="24"/>
        <v>883</v>
      </c>
      <c r="L40" s="144">
        <f t="shared" si="24"/>
        <v>883</v>
      </c>
      <c r="M40" s="144">
        <f t="shared" si="24"/>
        <v>883</v>
      </c>
      <c r="N40" s="145">
        <f t="shared" si="24"/>
        <v>883</v>
      </c>
    </row>
    <row r="41" spans="1:28" ht="18" customHeight="1" x14ac:dyDescent="0.25">
      <c r="A41" s="43"/>
      <c r="B41" s="44"/>
      <c r="C41" s="45"/>
      <c r="D41" s="46"/>
      <c r="E41" s="46"/>
      <c r="F41" s="46"/>
      <c r="G41" s="46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Ing. Anna Cígerová</cp:lastModifiedBy>
  <cp:lastPrinted>2014-02-25T09:49:46Z</cp:lastPrinted>
  <dcterms:created xsi:type="dcterms:W3CDTF">2012-03-20T09:28:01Z</dcterms:created>
  <dcterms:modified xsi:type="dcterms:W3CDTF">2022-03-31T12:53:29Z</dcterms:modified>
</cp:coreProperties>
</file>