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2\"/>
    </mc:Choice>
  </mc:AlternateContent>
  <xr:revisionPtr revIDLastSave="0" documentId="13_ncr:1_{B2CF45D9-800A-4CE8-AFDD-198BA93D4B9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4" l="1"/>
  <c r="G38" i="4" s="1"/>
  <c r="F34" i="4"/>
  <c r="G28" i="4"/>
  <c r="F28" i="4"/>
  <c r="G22" i="4"/>
  <c r="F22" i="4"/>
  <c r="F38" i="4" s="1"/>
  <c r="F39" i="4" s="1"/>
  <c r="F17" i="4"/>
  <c r="F40" i="4" s="1"/>
  <c r="G3" i="4" s="1"/>
  <c r="G13" i="4"/>
  <c r="G17" i="4" s="1"/>
  <c r="G39" i="4" s="1"/>
  <c r="G40" i="4" l="1"/>
  <c r="G34" i="3" l="1"/>
  <c r="F34" i="3"/>
  <c r="D34" i="3"/>
  <c r="G27" i="3"/>
  <c r="G28" i="3" s="1"/>
  <c r="F27" i="3"/>
  <c r="F28" i="3" s="1"/>
  <c r="D27" i="3"/>
  <c r="D28" i="3" s="1"/>
  <c r="G22" i="3"/>
  <c r="F22" i="3"/>
  <c r="D22" i="3"/>
  <c r="G14" i="3"/>
  <c r="F14" i="3"/>
  <c r="D14" i="3"/>
  <c r="G9" i="3"/>
  <c r="F9" i="3"/>
  <c r="D9" i="3"/>
  <c r="H33" i="3"/>
  <c r="H32" i="3"/>
  <c r="H29" i="3"/>
  <c r="H26" i="3"/>
  <c r="H25" i="3"/>
  <c r="H23" i="3"/>
  <c r="H20" i="3"/>
  <c r="H19" i="3"/>
  <c r="H18" i="3"/>
  <c r="H13" i="3"/>
  <c r="H10" i="3"/>
  <c r="H8" i="3"/>
  <c r="H7" i="3"/>
  <c r="D37" i="3"/>
  <c r="D36" i="3"/>
  <c r="C22" i="3"/>
  <c r="C27" i="3" s="1"/>
  <c r="C9" i="3"/>
  <c r="C14" i="3" s="1"/>
  <c r="E34" i="4"/>
  <c r="E28" i="4"/>
  <c r="E22" i="4"/>
  <c r="E17" i="4"/>
  <c r="H31" i="3"/>
  <c r="H30" i="3"/>
  <c r="H24" i="3"/>
  <c r="H21" i="3"/>
  <c r="H12" i="3"/>
  <c r="H11" i="3"/>
  <c r="H6" i="3"/>
  <c r="H17" i="3" l="1"/>
  <c r="C28" i="3"/>
  <c r="C34" i="3" s="1"/>
  <c r="E38" i="4"/>
  <c r="E40" i="4" s="1"/>
  <c r="E39" i="4"/>
  <c r="H9" i="3"/>
  <c r="H27" i="3"/>
  <c r="H22" i="3"/>
  <c r="H16" i="3"/>
  <c r="H14" i="3" l="1"/>
  <c r="H28" i="3" l="1"/>
  <c r="H34" i="3"/>
  <c r="E33" i="3" l="1"/>
  <c r="E32" i="3"/>
  <c r="E31" i="3"/>
  <c r="E30" i="3"/>
  <c r="E29" i="3"/>
  <c r="E26" i="3"/>
  <c r="E25" i="3"/>
  <c r="E24" i="3"/>
  <c r="E23" i="3"/>
  <c r="E27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D34" i="4"/>
  <c r="D28" i="4"/>
  <c r="C28" i="4"/>
  <c r="D22" i="4"/>
  <c r="D38" i="4" s="1"/>
  <c r="C22" i="4"/>
  <c r="C38" i="4" s="1"/>
  <c r="D17" i="4"/>
  <c r="D39" i="4" s="1"/>
  <c r="C13" i="4"/>
  <c r="C17" i="4" s="1"/>
  <c r="E14" i="3" l="1"/>
  <c r="E22" i="3"/>
  <c r="E9" i="3"/>
  <c r="C39" i="4"/>
  <c r="C40" i="4"/>
  <c r="D3" i="4" s="1"/>
  <c r="D40" i="4" s="1"/>
  <c r="E28" i="3" l="1"/>
  <c r="E34" i="3"/>
  <c r="D14" i="1" l="1"/>
  <c r="D21" i="1" s="1"/>
  <c r="E14" i="1"/>
  <c r="E21" i="1" s="1"/>
  <c r="F14" i="1"/>
  <c r="F21" i="1" s="1"/>
  <c r="G14" i="1"/>
  <c r="H14" i="1"/>
  <c r="H21" i="1" s="1"/>
  <c r="I14" i="1"/>
  <c r="J14" i="1"/>
  <c r="K14" i="1"/>
  <c r="L14" i="1"/>
  <c r="M14" i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G11" i="1" s="1"/>
  <c r="H4" i="1"/>
  <c r="H11" i="1" s="1"/>
  <c r="I4" i="1"/>
  <c r="I11" i="1" s="1"/>
  <c r="J4" i="1"/>
  <c r="K4" i="1"/>
  <c r="L4" i="1"/>
  <c r="L11" i="1" s="1"/>
  <c r="M4" i="1"/>
  <c r="N4" i="1"/>
  <c r="N11" i="1" s="1"/>
  <c r="C4" i="1"/>
  <c r="M21" i="1"/>
  <c r="L21" i="1"/>
  <c r="K21" i="1"/>
  <c r="J21" i="1"/>
  <c r="I21" i="1"/>
  <c r="G21" i="1"/>
  <c r="M11" i="1"/>
  <c r="F11" i="1" l="1"/>
  <c r="E11" i="1"/>
  <c r="K11" i="1"/>
  <c r="J11" i="1"/>
  <c r="D11" i="1"/>
  <c r="C21" i="1" l="1"/>
  <c r="C11" i="1"/>
  <c r="H13" i="4"/>
  <c r="I13" i="4"/>
  <c r="J13" i="4"/>
  <c r="K13" i="4"/>
  <c r="L13" i="4"/>
  <c r="M13" i="4"/>
  <c r="N13" i="4"/>
  <c r="H34" i="4"/>
  <c r="I34" i="4"/>
  <c r="J34" i="4"/>
  <c r="K34" i="4"/>
  <c r="L34" i="4"/>
  <c r="M34" i="4"/>
  <c r="N34" i="4"/>
  <c r="H28" i="4"/>
  <c r="I28" i="4"/>
  <c r="J28" i="4"/>
  <c r="K28" i="4"/>
  <c r="L28" i="4"/>
  <c r="M28" i="4"/>
  <c r="N28" i="4"/>
  <c r="H22" i="4"/>
  <c r="I22" i="4"/>
  <c r="J22" i="4"/>
  <c r="K22" i="4"/>
  <c r="L22" i="4"/>
  <c r="M22" i="4"/>
  <c r="N22" i="4"/>
  <c r="H17" i="4"/>
  <c r="I17" i="4"/>
  <c r="J17" i="4"/>
  <c r="K17" i="4"/>
  <c r="L17" i="4"/>
  <c r="M17" i="4"/>
  <c r="N17" i="4"/>
  <c r="B1" i="4"/>
  <c r="B1" i="1"/>
  <c r="B1" i="3"/>
  <c r="N38" i="4" l="1"/>
  <c r="N39" i="4" s="1"/>
  <c r="L38" i="4"/>
  <c r="L39" i="4" s="1"/>
  <c r="J38" i="4"/>
  <c r="J39" i="4" s="1"/>
  <c r="H38" i="4"/>
  <c r="H39" i="4" s="1"/>
  <c r="M38" i="4"/>
  <c r="M39" i="4" s="1"/>
  <c r="K38" i="4"/>
  <c r="K39" i="4" s="1"/>
  <c r="I38" i="4"/>
  <c r="I39" i="4" s="1"/>
  <c r="H3" i="4" l="1"/>
  <c r="H40" i="4" s="1"/>
  <c r="I3" i="4" s="1"/>
  <c r="I40" i="4" s="1"/>
  <c r="J3" i="4" l="1"/>
  <c r="J40" i="4" s="1"/>
  <c r="K3" i="4" l="1"/>
  <c r="K40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<sst xmlns="http://schemas.openxmlformats.org/spreadsheetml/2006/main" count="153" uniqueCount="134">
  <si>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</si>
  <si>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</si>
  <si>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</si>
  <si>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</si>
  <si>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</si>
  <si>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</si>
  <si>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</si>
  <si>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</si>
  <si>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</si>
  <si>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</si>
  <si>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</si>
  <si>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</si>
  <si>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</si>
  <si>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</si>
  <si>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</si>
  <si>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</si>
  <si>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</si>
  <si>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</si>
  <si>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</si>
  <si>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</si>
  <si>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</si>
  <si>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</si>
  <si>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</si>
  <si>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</si>
  <si>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</si>
  <si>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</si>
  <si>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</si>
  <si>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</si>
  <si>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</si>
  <si>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</si>
  <si>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</si>
  <si>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</si>
  <si>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</si>
  <si>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</si>
  <si>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</si>
  <si>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</si>
  <si>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</si>
  <si>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</si>
  <si>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</si>
  <si>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</si>
  <si>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</si>
  <si>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</si>
  <si>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</si>
  <si>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</si>
  <si>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</si>
  <si>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</si>
  <si>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</si>
  <si>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</si>
  <si>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</si>
  <si>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</si>
  <si>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</si>
  <si>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</si>
  <si>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</si>
  <si>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</si>
  <si>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</si>
  <si>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</si>
  <si>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</si>
  <si>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</si>
  <si>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</si>
  <si>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</si>
  <si>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</si>
  <si>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</si>
  <si>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</si>
  <si>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</si>
  <si>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</si>
  <si>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</si>
  <si>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</si>
  <si>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</si>
  <si>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</si>
  <si>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</si>
  <si>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</si>
  <si>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</si>
  <si>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</si>
  <si>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</si>
  <si>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</si>
  <si>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</si>
  <si>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</si>
  <si>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</si>
  <si>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</si>
  <si>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</si>
  <si>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</si>
  <si>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</si>
  <si>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</si>
  <si>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</si>
  <si>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</si>
  <si>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</si>
  <si>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</si>
  <si>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</si>
  <si>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</si>
  <si>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</si>
  <si>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</si>
  <si>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</si>
  <si>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</si>
  <si>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</si>
  <si>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</si>
  <si>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</si>
  <si>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</si>
  <si>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za mesiac</t>
  </si>
  <si>
    <t>celkovo od 1.1.</t>
  </si>
  <si>
    <t xml:space="preserve">Suma fakturovaná dodávateľmi </t>
  </si>
  <si>
    <t xml:space="preserve">Suma platieb dodávateľom </t>
  </si>
  <si>
    <t>Skutočnosť 01_2022</t>
  </si>
  <si>
    <t>Výhľad 05_2022</t>
  </si>
  <si>
    <t>Výhľad 06_2022</t>
  </si>
  <si>
    <t>Výhľad 07_2022</t>
  </si>
  <si>
    <t>Výhľad 08_2022</t>
  </si>
  <si>
    <t>Výhľad 09_2022</t>
  </si>
  <si>
    <t>Výhľad 10_2022</t>
  </si>
  <si>
    <t>Výhľad 11_2022</t>
  </si>
  <si>
    <t>Výhľad 12_2022</t>
  </si>
  <si>
    <t>Skutočnosť                    k 31.1.2022</t>
  </si>
  <si>
    <t>Skutočnosť                    k 28.2.2022</t>
  </si>
  <si>
    <t>Skutočnosť                    k 31.3.2022</t>
  </si>
  <si>
    <t>Skutočnosť                    k 30.4.2022</t>
  </si>
  <si>
    <t>Skutočnosť                    k 31.5.2022</t>
  </si>
  <si>
    <t>Skutočnosť                    k 30.6.2022</t>
  </si>
  <si>
    <t>Skutočnosť                    k 31.7.2022</t>
  </si>
  <si>
    <t>Skutočnosť                    k 30.9.2022</t>
  </si>
  <si>
    <t>Skutočnosť                    k 31.8.2022</t>
  </si>
  <si>
    <t>Skutočnosť                    k 31.10.2022</t>
  </si>
  <si>
    <t>Skutočnosť                    k 30.11.2022</t>
  </si>
  <si>
    <t>Skutočnosť                    k 31.12.2022</t>
  </si>
  <si>
    <t>rok 2022</t>
  </si>
  <si>
    <t>Univerzitná nemocnica Martin</t>
  </si>
  <si>
    <t xml:space="preserve">Vypracoval: Ing. Anna Cígerová, Zuzana Vaslíková </t>
  </si>
  <si>
    <t>Kontakt: 043/4203456, 043/4203600</t>
  </si>
  <si>
    <t xml:space="preserve">Mail: anna.cigerova@unm.sk, vaslikova@unm.sk </t>
  </si>
  <si>
    <t>Skutočnosť  02_2022</t>
  </si>
  <si>
    <t>Skutočnosť  03_2022</t>
  </si>
  <si>
    <t>Apríl 2022</t>
  </si>
  <si>
    <t>Apríl</t>
  </si>
  <si>
    <t>Január - Apríl</t>
  </si>
  <si>
    <t>V položke "Počet hospitalizačných prípadov" je uvedený aj počet JZS (zaapríl 745 prípadov a za 1-4  2 795 prípadov), ktorú UNM vykazuje do zdravotných poisťovní na základe zmlúv.</t>
  </si>
  <si>
    <t>Skutočnosť  04_2022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</si>
</sst>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26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40" fontId="9" fillId="0" borderId="0" applyFont="0" applyFill="0" applyBorder="0" applyAlignment="0" applyProtection="0"/>
    <xf numFmtId="0" fontId="22" fillId="0" borderId="0"/>
    <xf numFmtId="0" fontId="22" fillId="0" borderId="0"/>
    <xf numFmtId="0" fontId="10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75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6" fillId="0" borderId="1" xfId="0" applyFont="1" applyFill="1" applyBorder="1"/>
    <xf numFmtId="0" fontId="0" fillId="0" borderId="1" xfId="0" applyBorder="1"/>
    <xf numFmtId="0" fontId="6" fillId="0" borderId="0" xfId="0" applyFont="1" applyBorder="1"/>
    <xf numFmtId="164" fontId="6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0" fillId="0" borderId="0" xfId="0" applyFill="1"/>
    <xf numFmtId="0" fontId="10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0" fillId="0" borderId="0" xfId="0" applyFont="1" applyBorder="1"/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right"/>
    </xf>
    <xf numFmtId="3" fontId="15" fillId="0" borderId="1" xfId="13" applyNumberFormat="1" applyFont="1" applyBorder="1" applyAlignment="1">
      <alignment horizontal="right"/>
    </xf>
    <xf numFmtId="3" fontId="15" fillId="0" borderId="1" xfId="0" applyNumberFormat="1" applyFont="1" applyBorder="1"/>
    <xf numFmtId="3" fontId="18" fillId="0" borderId="1" xfId="13" applyNumberFormat="1" applyFont="1" applyBorder="1" applyAlignment="1">
      <alignment horizontal="right"/>
    </xf>
    <xf numFmtId="3" fontId="18" fillId="0" borderId="1" xfId="0" applyNumberFormat="1" applyFont="1" applyBorder="1"/>
    <xf numFmtId="0" fontId="13" fillId="0" borderId="0" xfId="0" applyFont="1" applyFill="1" applyAlignment="1">
      <alignment horizontal="center" vertical="center"/>
    </xf>
    <xf numFmtId="164" fontId="5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9" fillId="0" borderId="0" xfId="0" applyFont="1" applyFill="1" applyBorder="1"/>
    <xf numFmtId="0" fontId="0" fillId="0" borderId="0" xfId="0" applyBorder="1"/>
    <xf numFmtId="0" fontId="0" fillId="5" borderId="0" xfId="0" applyFont="1" applyFill="1"/>
    <xf numFmtId="0" fontId="14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49" fontId="1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5" fillId="0" borderId="9" xfId="0" applyFont="1" applyBorder="1" applyAlignment="1">
      <alignment horizontal="center"/>
    </xf>
    <xf numFmtId="16" fontId="15" fillId="0" borderId="9" xfId="0" applyNumberFormat="1" applyFont="1" applyBorder="1"/>
    <xf numFmtId="16" fontId="18" fillId="0" borderId="9" xfId="0" applyNumberFormat="1" applyFont="1" applyBorder="1"/>
    <xf numFmtId="16" fontId="15" fillId="0" borderId="9" xfId="0" applyNumberFormat="1" applyFont="1" applyBorder="1" applyAlignment="1">
      <alignment horizontal="center"/>
    </xf>
    <xf numFmtId="3" fontId="15" fillId="4" borderId="5" xfId="0" applyNumberFormat="1" applyFont="1" applyFill="1" applyBorder="1" applyAlignment="1">
      <alignment horizontal="right"/>
    </xf>
    <xf numFmtId="3" fontId="15" fillId="5" borderId="1" xfId="0" applyNumberFormat="1" applyFont="1" applyFill="1" applyBorder="1"/>
    <xf numFmtId="0" fontId="15" fillId="0" borderId="0" xfId="0" applyFont="1"/>
    <xf numFmtId="3" fontId="0" fillId="0" borderId="0" xfId="0" applyNumberFormat="1"/>
    <xf numFmtId="3" fontId="10" fillId="0" borderId="0" xfId="0" applyNumberFormat="1" applyFont="1"/>
    <xf numFmtId="3" fontId="15" fillId="0" borderId="10" xfId="0" applyNumberFormat="1" applyFont="1" applyBorder="1"/>
    <xf numFmtId="3" fontId="18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8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0" fillId="0" borderId="6" xfId="0" applyFont="1" applyBorder="1"/>
    <xf numFmtId="0" fontId="0" fillId="0" borderId="1" xfId="0" applyFont="1" applyFill="1" applyBorder="1"/>
    <xf numFmtId="0" fontId="0" fillId="0" borderId="23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6" fillId="0" borderId="14" xfId="0" applyFont="1" applyBorder="1"/>
    <xf numFmtId="0" fontId="0" fillId="0" borderId="14" xfId="0" applyFont="1" applyBorder="1"/>
    <xf numFmtId="49" fontId="6" fillId="0" borderId="15" xfId="0" applyNumberFormat="1" applyFont="1" applyBorder="1" applyAlignment="1">
      <alignment horizontal="right"/>
    </xf>
    <xf numFmtId="49" fontId="6" fillId="0" borderId="14" xfId="0" applyNumberFormat="1" applyFont="1" applyBorder="1" applyAlignment="1">
      <alignment horizontal="right"/>
    </xf>
    <xf numFmtId="49" fontId="24" fillId="2" borderId="1" xfId="0" applyNumberFormat="1" applyFont="1" applyFill="1" applyBorder="1" applyAlignment="1">
      <alignment horizontal="center" vertical="center" wrapText="1"/>
    </xf>
    <xf numFmtId="3" fontId="15" fillId="4" borderId="25" xfId="0" applyNumberFormat="1" applyFont="1" applyFill="1" applyBorder="1" applyAlignment="1">
      <alignment horizontal="right"/>
    </xf>
    <xf numFmtId="3" fontId="15" fillId="0" borderId="1" xfId="0" applyNumberFormat="1" applyFont="1" applyFill="1" applyBorder="1"/>
    <xf numFmtId="3" fontId="18" fillId="0" borderId="1" xfId="0" applyNumberFormat="1" applyFont="1" applyFill="1" applyBorder="1"/>
    <xf numFmtId="3" fontId="15" fillId="0" borderId="10" xfId="0" applyNumberFormat="1" applyFont="1" applyFill="1" applyBorder="1"/>
    <xf numFmtId="0" fontId="15" fillId="0" borderId="9" xfId="0" applyFont="1" applyFill="1" applyBorder="1" applyAlignment="1">
      <alignment horizontal="center"/>
    </xf>
    <xf numFmtId="3" fontId="18" fillId="0" borderId="1" xfId="13" applyNumberFormat="1" applyFont="1" applyFill="1" applyBorder="1" applyAlignment="1">
      <alignment horizontal="right"/>
    </xf>
    <xf numFmtId="3" fontId="18" fillId="0" borderId="10" xfId="0" applyNumberFormat="1" applyFont="1" applyFill="1" applyBorder="1"/>
    <xf numFmtId="3" fontId="15" fillId="0" borderId="1" xfId="13" applyNumberFormat="1" applyFont="1" applyFill="1" applyBorder="1" applyAlignment="1">
      <alignment horizontal="right"/>
    </xf>
    <xf numFmtId="0" fontId="15" fillId="0" borderId="2" xfId="0" applyNumberFormat="1" applyFont="1" applyFill="1" applyBorder="1"/>
    <xf numFmtId="0" fontId="16" fillId="0" borderId="9" xfId="0" applyFont="1" applyFill="1" applyBorder="1"/>
    <xf numFmtId="0" fontId="15" fillId="0" borderId="2" xfId="0" applyNumberFormat="1" applyFont="1" applyBorder="1"/>
    <xf numFmtId="0" fontId="15" fillId="0" borderId="2" xfId="0" applyNumberFormat="1" applyFont="1" applyBorder="1" applyAlignment="1">
      <alignment horizontal="left"/>
    </xf>
    <xf numFmtId="0" fontId="18" fillId="3" borderId="2" xfId="0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2" xfId="0" applyNumberFormat="1" applyFont="1" applyFill="1" applyBorder="1" applyAlignment="1">
      <alignment horizontal="left"/>
    </xf>
    <xf numFmtId="0" fontId="16" fillId="4" borderId="16" xfId="0" applyNumberFormat="1" applyFont="1" applyFill="1" applyBorder="1" applyAlignment="1">
      <alignment horizontal="left"/>
    </xf>
    <xf numFmtId="0" fontId="15" fillId="4" borderId="12" xfId="0" applyFont="1" applyFill="1" applyBorder="1" applyAlignment="1">
      <alignment horizontal="center"/>
    </xf>
    <xf numFmtId="49" fontId="23" fillId="9" borderId="5" xfId="0" applyNumberFormat="1" applyFont="1" applyFill="1" applyBorder="1" applyAlignment="1">
      <alignment horizontal="center" vertical="center"/>
    </xf>
    <xf numFmtId="49" fontId="23" fillId="9" borderId="5" xfId="0" applyNumberFormat="1" applyFont="1" applyFill="1" applyBorder="1" applyAlignment="1">
      <alignment horizontal="center" vertical="center" wrapText="1"/>
    </xf>
    <xf numFmtId="0" fontId="17" fillId="0" borderId="0" xfId="0" applyFont="1" applyBorder="1"/>
    <xf numFmtId="0" fontId="15" fillId="0" borderId="0" xfId="0" applyNumberFormat="1" applyFont="1" applyBorder="1"/>
    <xf numFmtId="49" fontId="16" fillId="0" borderId="0" xfId="0" applyNumberFormat="1" applyFont="1" applyBorder="1" applyAlignment="1">
      <alignment horizontal="right"/>
    </xf>
    <xf numFmtId="0" fontId="15" fillId="0" borderId="0" xfId="0" applyFont="1" applyBorder="1"/>
    <xf numFmtId="0" fontId="16" fillId="0" borderId="12" xfId="0" applyFont="1" applyFill="1" applyBorder="1"/>
    <xf numFmtId="0" fontId="15" fillId="0" borderId="27" xfId="0" applyNumberFormat="1" applyFont="1" applyFill="1" applyBorder="1"/>
    <xf numFmtId="3" fontId="15" fillId="0" borderId="13" xfId="0" applyNumberFormat="1" applyFont="1" applyFill="1" applyBorder="1"/>
    <xf numFmtId="3" fontId="18" fillId="0" borderId="13" xfId="0" applyNumberFormat="1" applyFont="1" applyFill="1" applyBorder="1"/>
    <xf numFmtId="3" fontId="15" fillId="0" borderId="24" xfId="0" applyNumberFormat="1" applyFont="1" applyFill="1" applyBorder="1"/>
    <xf numFmtId="0" fontId="0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8" fillId="15" borderId="3" xfId="0" applyFont="1" applyFill="1" applyBorder="1" applyAlignment="1">
      <alignment horizontal="center" vertical="center" wrapText="1"/>
    </xf>
    <xf numFmtId="0" fontId="8" fillId="15" borderId="26" xfId="0" applyFont="1" applyFill="1" applyBorder="1" applyAlignment="1">
      <alignment horizontal="center" vertical="center" wrapText="1"/>
    </xf>
    <xf numFmtId="0" fontId="16" fillId="14" borderId="7" xfId="0" applyFont="1" applyFill="1" applyBorder="1"/>
    <xf numFmtId="0" fontId="15" fillId="14" borderId="8" xfId="0" applyNumberFormat="1" applyFont="1" applyFill="1" applyBorder="1"/>
    <xf numFmtId="3" fontId="15" fillId="14" borderId="8" xfId="0" applyNumberFormat="1" applyFont="1" applyFill="1" applyBorder="1"/>
    <xf numFmtId="0" fontId="16" fillId="16" borderId="7" xfId="0" applyFont="1" applyFill="1" applyBorder="1"/>
    <xf numFmtId="0" fontId="15" fillId="16" borderId="8" xfId="0" applyNumberFormat="1" applyFont="1" applyFill="1" applyBorder="1"/>
    <xf numFmtId="3" fontId="15" fillId="16" borderId="8" xfId="0" applyNumberFormat="1" applyFont="1" applyFill="1" applyBorder="1"/>
    <xf numFmtId="0" fontId="15" fillId="8" borderId="9" xfId="0" applyFont="1" applyFill="1" applyBorder="1" applyAlignment="1">
      <alignment horizontal="center"/>
    </xf>
    <xf numFmtId="0" fontId="15" fillId="8" borderId="2" xfId="0" applyNumberFormat="1" applyFont="1" applyFill="1" applyBorder="1"/>
    <xf numFmtId="3" fontId="18" fillId="8" borderId="1" xfId="13" applyNumberFormat="1" applyFont="1" applyFill="1" applyBorder="1" applyAlignment="1">
      <alignment horizontal="right"/>
    </xf>
    <xf numFmtId="3" fontId="18" fillId="8" borderId="10" xfId="13" applyNumberFormat="1" applyFont="1" applyFill="1" applyBorder="1" applyAlignment="1">
      <alignment horizontal="right"/>
    </xf>
    <xf numFmtId="0" fontId="15" fillId="7" borderId="9" xfId="0" applyFont="1" applyFill="1" applyBorder="1" applyAlignment="1">
      <alignment horizontal="center"/>
    </xf>
    <xf numFmtId="0" fontId="15" fillId="7" borderId="2" xfId="0" applyNumberFormat="1" applyFont="1" applyFill="1" applyBorder="1" applyAlignment="1">
      <alignment horizontal="left"/>
    </xf>
    <xf numFmtId="3" fontId="18" fillId="7" borderId="1" xfId="13" applyNumberFormat="1" applyFont="1" applyFill="1" applyBorder="1" applyAlignment="1">
      <alignment horizontal="right"/>
    </xf>
    <xf numFmtId="3" fontId="18" fillId="7" borderId="10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5" fillId="7" borderId="10" xfId="13" applyNumberFormat="1" applyFont="1" applyFill="1" applyBorder="1" applyAlignment="1">
      <alignment horizontal="right"/>
    </xf>
    <xf numFmtId="3" fontId="18" fillId="14" borderId="8" xfId="13" applyNumberFormat="1" applyFont="1" applyFill="1" applyBorder="1" applyAlignment="1">
      <alignment horizontal="right"/>
    </xf>
    <xf numFmtId="3" fontId="21" fillId="14" borderId="8" xfId="0" applyNumberFormat="1" applyFont="1" applyFill="1" applyBorder="1"/>
    <xf numFmtId="3" fontId="15" fillId="14" borderId="11" xfId="0" applyNumberFormat="1" applyFont="1" applyFill="1" applyBorder="1"/>
    <xf numFmtId="0" fontId="15" fillId="16" borderId="12" xfId="0" applyFont="1" applyFill="1" applyBorder="1" applyAlignment="1">
      <alignment horizontal="center"/>
    </xf>
    <xf numFmtId="0" fontId="15" fillId="16" borderId="27" xfId="0" applyNumberFormat="1" applyFont="1" applyFill="1" applyBorder="1"/>
    <xf numFmtId="3" fontId="18" fillId="16" borderId="13" xfId="0" applyNumberFormat="1" applyFont="1" applyFill="1" applyBorder="1"/>
    <xf numFmtId="3" fontId="18" fillId="16" borderId="24" xfId="0" applyNumberFormat="1" applyFont="1" applyFill="1" applyBorder="1"/>
    <xf numFmtId="0" fontId="15" fillId="14" borderId="9" xfId="0" applyFont="1" applyFill="1" applyBorder="1" applyAlignment="1">
      <alignment horizontal="center"/>
    </xf>
    <xf numFmtId="0" fontId="15" fillId="14" borderId="2" xfId="0" applyNumberFormat="1" applyFont="1" applyFill="1" applyBorder="1"/>
    <xf numFmtId="3" fontId="15" fillId="14" borderId="1" xfId="13" applyNumberFormat="1" applyFont="1" applyFill="1" applyBorder="1" applyAlignment="1">
      <alignment horizontal="right"/>
    </xf>
    <xf numFmtId="3" fontId="15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0" fillId="12" borderId="8" xfId="0" applyNumberFormat="1" applyFont="1" applyFill="1" applyBorder="1"/>
    <xf numFmtId="3" fontId="20" fillId="12" borderId="8" xfId="0" applyNumberFormat="1" applyFont="1" applyFill="1" applyBorder="1"/>
    <xf numFmtId="3" fontId="5" fillId="12" borderId="8" xfId="0" applyNumberFormat="1" applyFont="1" applyFill="1" applyBorder="1"/>
    <xf numFmtId="3" fontId="0" fillId="12" borderId="11" xfId="0" applyNumberFormat="1" applyFill="1" applyBorder="1"/>
    <xf numFmtId="0" fontId="14" fillId="13" borderId="28" xfId="0" applyNumberFormat="1" applyFont="1" applyFill="1" applyBorder="1" applyAlignment="1"/>
    <xf numFmtId="0" fontId="12" fillId="13" borderId="29" xfId="0" applyNumberFormat="1" applyFont="1" applyFill="1" applyBorder="1" applyAlignment="1"/>
    <xf numFmtId="3" fontId="16" fillId="13" borderId="30" xfId="0" applyNumberFormat="1" applyFont="1" applyFill="1" applyBorder="1" applyAlignment="1">
      <alignment horizontal="right"/>
    </xf>
    <xf numFmtId="3" fontId="16" fillId="13" borderId="30" xfId="0" applyNumberFormat="1" applyFont="1" applyFill="1" applyBorder="1"/>
    <xf numFmtId="3" fontId="16" fillId="13" borderId="31" xfId="0" applyNumberFormat="1" applyFont="1" applyFill="1" applyBorder="1"/>
    <xf numFmtId="3" fontId="16" fillId="13" borderId="3" xfId="0" applyNumberFormat="1" applyFont="1" applyFill="1" applyBorder="1" applyAlignment="1">
      <alignment horizontal="right"/>
    </xf>
    <xf numFmtId="3" fontId="16" fillId="13" borderId="26" xfId="0" applyNumberFormat="1" applyFont="1" applyFill="1" applyBorder="1" applyAlignment="1">
      <alignment horizontal="right"/>
    </xf>
    <xf numFmtId="3" fontId="16" fillId="16" borderId="8" xfId="0" applyNumberFormat="1" applyFont="1" applyFill="1" applyBorder="1" applyAlignment="1">
      <alignment horizontal="right"/>
    </xf>
    <xf numFmtId="3" fontId="18" fillId="16" borderId="8" xfId="0" applyNumberFormat="1" applyFont="1" applyFill="1" applyBorder="1"/>
    <xf numFmtId="3" fontId="21" fillId="16" borderId="8" xfId="0" applyNumberFormat="1" applyFont="1" applyFill="1" applyBorder="1"/>
    <xf numFmtId="3" fontId="15" fillId="16" borderId="11" xfId="0" applyNumberFormat="1" applyFont="1" applyFill="1" applyBorder="1"/>
    <xf numFmtId="0" fontId="4" fillId="0" borderId="1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6" fillId="12" borderId="1" xfId="0" applyNumberFormat="1" applyFont="1" applyFill="1" applyBorder="1" applyAlignment="1">
      <alignment horizontal="right" vertical="center"/>
    </xf>
    <xf numFmtId="9" fontId="6" fillId="13" borderId="5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8" xfId="0" applyFont="1" applyBorder="1" applyAlignment="1">
      <alignment horizontal="left" vertical="center"/>
    </xf>
    <xf numFmtId="16" fontId="15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6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/>
    </xf>
    <xf numFmtId="16" fontId="15" fillId="0" borderId="1" xfId="0" applyNumberFormat="1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6" fillId="3" borderId="0" xfId="5" applyFont="1" applyFill="1" applyBorder="1" applyAlignment="1">
      <alignment vertical="center"/>
    </xf>
    <xf numFmtId="0" fontId="5" fillId="0" borderId="1" xfId="5" applyFill="1" applyBorder="1" applyAlignment="1">
      <alignment horizontal="left" vertical="center"/>
    </xf>
    <xf numFmtId="0" fontId="0" fillId="0" borderId="1" xfId="5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17" fillId="11" borderId="1" xfId="13" applyNumberFormat="1" applyFont="1" applyFill="1" applyBorder="1" applyAlignment="1">
      <alignment vertical="center"/>
    </xf>
    <xf numFmtId="3" fontId="0" fillId="0" borderId="2" xfId="0" applyNumberFormat="1" applyFont="1" applyBorder="1" applyAlignment="1">
      <alignment horizontal="right" vertical="center"/>
    </xf>
    <xf numFmtId="3" fontId="6" fillId="11" borderId="2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3" fontId="15" fillId="0" borderId="1" xfId="0" applyNumberFormat="1" applyFont="1" applyBorder="1" applyAlignment="1">
      <alignment horizontal="right"/>
    </xf>
    <xf numFmtId="3" fontId="15" fillId="0" borderId="13" xfId="0" applyNumberFormat="1" applyFont="1" applyBorder="1" applyAlignment="1">
      <alignment horizontal="right"/>
    </xf>
    <xf numFmtId="3" fontId="15" fillId="0" borderId="13" xfId="0" applyNumberFormat="1" applyFont="1" applyBorder="1"/>
    <xf numFmtId="3" fontId="25" fillId="0" borderId="1" xfId="0" applyNumberFormat="1" applyFont="1" applyBorder="1" applyAlignment="1">
      <alignment vertical="center"/>
    </xf>
    <xf numFmtId="9" fontId="0" fillId="0" borderId="8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9" fontId="6" fillId="17" borderId="1" xfId="0" applyNumberFormat="1" applyFont="1" applyFill="1" applyBorder="1" applyAlignment="1">
      <alignment horizontal="right" vertical="center"/>
    </xf>
    <xf numFmtId="3" fontId="6" fillId="13" borderId="1" xfId="0" applyNumberFormat="1" applyFont="1" applyFill="1" applyBorder="1" applyAlignment="1">
      <alignment horizontal="right" vertical="center"/>
    </xf>
    <xf numFmtId="9" fontId="6" fillId="13" borderId="1" xfId="0" applyNumberFormat="1" applyFont="1" applyFill="1" applyBorder="1" applyAlignment="1">
      <alignment horizontal="right" vertical="center"/>
    </xf>
    <xf numFmtId="0" fontId="6" fillId="3" borderId="0" xfId="5" applyFont="1" applyFill="1" applyAlignment="1">
      <alignment vertical="center"/>
    </xf>
    <xf numFmtId="3" fontId="5" fillId="0" borderId="1" xfId="5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3" fontId="6" fillId="0" borderId="23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3" fontId="15" fillId="0" borderId="1" xfId="0" applyNumberFormat="1" applyFont="1" applyBorder="1"/>
    <xf numFmtId="3" fontId="18" fillId="0" borderId="1" xfId="0" applyNumberFormat="1" applyFont="1" applyBorder="1"/>
    <xf numFmtId="3" fontId="15" fillId="4" borderId="5" xfId="0" applyNumberFormat="1" applyFont="1" applyFill="1" applyBorder="1" applyAlignment="1">
      <alignment horizontal="right"/>
    </xf>
    <xf numFmtId="3" fontId="15" fillId="5" borderId="1" xfId="0" applyNumberFormat="1" applyFont="1" applyFill="1" applyBorder="1"/>
    <xf numFmtId="0" fontId="8" fillId="15" borderId="3" xfId="0" applyFont="1" applyFill="1" applyBorder="1" applyAlignment="1">
      <alignment horizontal="center" vertical="center" wrapText="1"/>
    </xf>
    <xf numFmtId="3" fontId="15" fillId="14" borderId="8" xfId="0" applyNumberFormat="1" applyFont="1" applyFill="1" applyBorder="1"/>
    <xf numFmtId="3" fontId="15" fillId="16" borderId="8" xfId="0" applyNumberFormat="1" applyFont="1" applyFill="1" applyBorder="1"/>
    <xf numFmtId="3" fontId="18" fillId="8" borderId="1" xfId="13" applyNumberFormat="1" applyFont="1" applyFill="1" applyBorder="1" applyAlignment="1">
      <alignment horizontal="right"/>
    </xf>
    <xf numFmtId="3" fontId="18" fillId="7" borderId="1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8" fillId="14" borderId="8" xfId="0" applyNumberFormat="1" applyFont="1" applyFill="1" applyBorder="1"/>
    <xf numFmtId="3" fontId="18" fillId="16" borderId="13" xfId="0" applyNumberFormat="1" applyFont="1" applyFill="1" applyBorder="1"/>
    <xf numFmtId="3" fontId="15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6" fillId="13" borderId="30" xfId="0" applyNumberFormat="1" applyFont="1" applyFill="1" applyBorder="1"/>
    <xf numFmtId="3" fontId="16" fillId="13" borderId="3" xfId="0" applyNumberFormat="1" applyFont="1" applyFill="1" applyBorder="1" applyAlignment="1">
      <alignment horizontal="right"/>
    </xf>
    <xf numFmtId="3" fontId="15" fillId="0" borderId="13" xfId="0" applyNumberFormat="1" applyFont="1" applyBorder="1"/>
    <xf numFmtId="3" fontId="10" fillId="0" borderId="1" xfId="18" applyNumberFormat="1" applyFont="1" applyBorder="1" applyAlignment="1">
      <alignment vertical="center"/>
    </xf>
    <xf numFmtId="49" fontId="23" fillId="9" borderId="14" xfId="0" applyNumberFormat="1" applyFont="1" applyFill="1" applyBorder="1" applyAlignment="1">
      <alignment horizontal="center" vertical="center"/>
    </xf>
    <xf numFmtId="49" fontId="23" fillId="9" borderId="15" xfId="0" applyNumberFormat="1" applyFont="1" applyFill="1" applyBorder="1" applyAlignment="1">
      <alignment horizontal="center" vertical="center"/>
    </xf>
    <xf numFmtId="49" fontId="23" fillId="9" borderId="2" xfId="0" applyNumberFormat="1" applyFont="1" applyFill="1" applyBorder="1" applyAlignment="1">
      <alignment horizontal="center" vertical="center"/>
    </xf>
    <xf numFmtId="49" fontId="23" fillId="9" borderId="14" xfId="0" applyNumberFormat="1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left" vertical="center"/>
    </xf>
    <xf numFmtId="0" fontId="23" fillId="9" borderId="16" xfId="0" applyFont="1" applyFill="1" applyBorder="1" applyAlignment="1">
      <alignment horizontal="left" vertical="center"/>
    </xf>
    <xf numFmtId="0" fontId="23" fillId="9" borderId="17" xfId="0" applyFont="1" applyFill="1" applyBorder="1" applyAlignment="1">
      <alignment horizontal="left" vertical="center"/>
    </xf>
    <xf numFmtId="0" fontId="23" fillId="9" borderId="18" xfId="0" applyFont="1" applyFill="1" applyBorder="1" applyAlignment="1">
      <alignment horizontal="left" vertical="center"/>
    </xf>
    <xf numFmtId="0" fontId="23" fillId="9" borderId="19" xfId="0" applyFont="1" applyFill="1" applyBorder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4" fillId="13" borderId="21" xfId="0" applyNumberFormat="1" applyFont="1" applyFill="1" applyBorder="1" applyAlignment="1">
      <alignment horizontal="center"/>
    </xf>
    <xf numFmtId="0" fontId="14" fillId="13" borderId="22" xfId="0" applyNumberFormat="1" applyFont="1" applyFill="1" applyBorder="1" applyAlignment="1">
      <alignment horizontal="center"/>
    </xf>
    <xf numFmtId="0" fontId="24" fillId="15" borderId="28" xfId="0" applyFont="1" applyFill="1" applyBorder="1" applyAlignment="1">
      <alignment horizontal="left" vertical="center"/>
    </xf>
    <xf numFmtId="0" fontId="24" fillId="15" borderId="29" xfId="0" applyFont="1" applyFill="1" applyBorder="1" applyAlignment="1">
      <alignment horizontal="left" vertical="center"/>
    </xf>
    <xf numFmtId="3" fontId="18" fillId="0" borderId="13" xfId="0" applyNumberFormat="1" applyFont="1" applyBorder="1"/>
  </cellXfs>
  <cellStyles count="19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2" xfId="16" xr:uid="{8A7BE79B-016B-4ED7-AF4F-B4C392D7C3A0}"/>
    <cellStyle name="Normálna 13" xfId="18" xr:uid="{33854339-D17A-479E-B9D8-34509A1806E6}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5 2" xfId="17" xr:uid="{E9A205B6-95AA-409C-8436-21CC3D72A12A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36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149" t="s">
        <v>123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5"/>
      <c r="B16" s="21"/>
    </row>
    <row r="17" spans="1:2" ht="20.25" customHeight="1" x14ac:dyDescent="0.25">
      <c r="A17" s="150" t="s">
        <v>129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6"/>
      <c r="B19" s="21"/>
    </row>
    <row r="20" spans="1:2" ht="23.25" customHeight="1" x14ac:dyDescent="0.2">
      <c r="A20" t="s">
        <v>124</v>
      </c>
      <c r="B20" s="21"/>
    </row>
    <row r="21" spans="1:2" ht="23.25" customHeight="1" x14ac:dyDescent="0.2">
      <c r="A21" t="s">
        <v>125</v>
      </c>
      <c r="B21" s="21"/>
    </row>
    <row r="22" spans="1:2" ht="23.25" customHeight="1" x14ac:dyDescent="0.2">
      <c r="A22" t="s">
        <v>126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7"/>
      <c r="B24" s="21"/>
    </row>
    <row r="25" spans="1:2" x14ac:dyDescent="0.2">
      <c r="A25" s="22" t="s">
        <v>92</v>
      </c>
    </row>
    <row r="26" spans="1:2" x14ac:dyDescent="0.2">
      <c r="A26" s="22" t="s">
        <v>93</v>
      </c>
    </row>
    <row r="27" spans="1:2" x14ac:dyDescent="0.2">
      <c r="A27" s="22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57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6.7109375" style="29" customWidth="1"/>
    <col min="3" max="3" width="11.7109375" style="30" customWidth="1"/>
    <col min="4" max="4" width="12.140625" style="31" bestFit="1" customWidth="1"/>
    <col min="5" max="8" width="11.7109375" style="31" customWidth="1"/>
    <col min="9" max="16384" width="9.140625" style="1"/>
  </cols>
  <sheetData>
    <row r="1" spans="1:8" ht="20.100000000000001" customHeight="1" x14ac:dyDescent="0.25">
      <c r="A1" s="28"/>
      <c r="B1" s="29" t="str">
        <f>Cover!A9</f>
        <v>Univerzitná nemocnica Martin</v>
      </c>
      <c r="H1" s="31" t="s">
        <v>122</v>
      </c>
    </row>
    <row r="2" spans="1:8" ht="20.100000000000001" customHeight="1" x14ac:dyDescent="0.2">
      <c r="A2" s="260" t="s">
        <v>0</v>
      </c>
      <c r="B2" s="261"/>
      <c r="C2" s="252" t="s">
        <v>9</v>
      </c>
      <c r="D2" s="253"/>
      <c r="E2" s="254"/>
      <c r="F2" s="255" t="s">
        <v>10</v>
      </c>
      <c r="G2" s="256"/>
      <c r="H2" s="257"/>
    </row>
    <row r="3" spans="1:8" ht="20.100000000000001" customHeight="1" x14ac:dyDescent="0.2">
      <c r="A3" s="262"/>
      <c r="B3" s="263"/>
      <c r="C3" s="252" t="s">
        <v>130</v>
      </c>
      <c r="D3" s="258"/>
      <c r="E3" s="259"/>
      <c r="F3" s="252" t="s">
        <v>131</v>
      </c>
      <c r="G3" s="258"/>
      <c r="H3" s="259"/>
    </row>
    <row r="4" spans="1:8" ht="20.100000000000001" customHeight="1" x14ac:dyDescent="0.2">
      <c r="A4" s="264"/>
      <c r="B4" s="263"/>
      <c r="C4" s="90" t="s">
        <v>11</v>
      </c>
      <c r="D4" s="91" t="s">
        <v>12</v>
      </c>
      <c r="E4" s="91" t="s">
        <v>72</v>
      </c>
      <c r="F4" s="90" t="s">
        <v>11</v>
      </c>
      <c r="G4" s="91" t="s">
        <v>12</v>
      </c>
      <c r="H4" s="91" t="s">
        <v>72</v>
      </c>
    </row>
    <row r="5" spans="1:8" ht="20.100000000000001" customHeight="1" x14ac:dyDescent="0.2">
      <c r="A5" s="68" t="s">
        <v>51</v>
      </c>
      <c r="B5" s="69"/>
      <c r="C5" s="71"/>
      <c r="D5" s="70"/>
      <c r="E5" s="70"/>
      <c r="F5" s="71"/>
      <c r="G5" s="70"/>
      <c r="H5" s="70"/>
    </row>
    <row r="6" spans="1:8" ht="20.100000000000001" customHeight="1" x14ac:dyDescent="0.2">
      <c r="A6" s="159">
        <v>1</v>
      </c>
      <c r="B6" s="160" t="s">
        <v>13</v>
      </c>
      <c r="C6" s="205">
        <v>5873.9927808749981</v>
      </c>
      <c r="D6" s="251">
        <v>6965.9537300000011</v>
      </c>
      <c r="E6" s="206">
        <f t="shared" ref="E6:E14" si="0">D6/C6</f>
        <v>1.1858975640351983</v>
      </c>
      <c r="F6" s="230">
        <v>23495.971342624995</v>
      </c>
      <c r="G6" s="230">
        <v>24137.941190000001</v>
      </c>
      <c r="H6" s="206">
        <f>G6/F6</f>
        <v>1.0273225498113536</v>
      </c>
    </row>
    <row r="7" spans="1:8" ht="20.100000000000001" customHeight="1" x14ac:dyDescent="0.2">
      <c r="A7" s="159">
        <v>2</v>
      </c>
      <c r="B7" s="161" t="s">
        <v>14</v>
      </c>
      <c r="C7" s="205">
        <v>1645.5461614750002</v>
      </c>
      <c r="D7" s="251">
        <v>1594.9822600000007</v>
      </c>
      <c r="E7" s="206">
        <f t="shared" si="0"/>
        <v>0.96927226798081667</v>
      </c>
      <c r="F7" s="230">
        <v>6582.1844844250008</v>
      </c>
      <c r="G7" s="230">
        <v>6608.5823000000009</v>
      </c>
      <c r="H7" s="206">
        <f t="shared" ref="H7:H32" si="1">G7/F7</f>
        <v>1.0040104946370711</v>
      </c>
    </row>
    <row r="8" spans="1:8" ht="20.100000000000001" customHeight="1" x14ac:dyDescent="0.2">
      <c r="A8" s="159">
        <v>3</v>
      </c>
      <c r="B8" s="162" t="s">
        <v>15</v>
      </c>
      <c r="C8" s="205">
        <v>456.59978151249993</v>
      </c>
      <c r="D8" s="251">
        <v>564.08447999999999</v>
      </c>
      <c r="E8" s="206">
        <f t="shared" si="0"/>
        <v>1.2354024308365936</v>
      </c>
      <c r="F8" s="230">
        <v>1826.3993445374997</v>
      </c>
      <c r="G8" s="230">
        <v>2051.2534599999999</v>
      </c>
      <c r="H8" s="206">
        <f t="shared" si="1"/>
        <v>1.1231133356103127</v>
      </c>
    </row>
    <row r="9" spans="1:8" ht="20.100000000000001" customHeight="1" x14ac:dyDescent="0.2">
      <c r="A9" s="163">
        <v>4</v>
      </c>
      <c r="B9" s="164" t="s">
        <v>16</v>
      </c>
      <c r="C9" s="207">
        <f t="shared" ref="C9:G9" si="2">SUM(C6:C8)</f>
        <v>7976.1387238624984</v>
      </c>
      <c r="D9" s="207">
        <f t="shared" si="2"/>
        <v>9125.0204700000013</v>
      </c>
      <c r="E9" s="208">
        <f t="shared" si="0"/>
        <v>1.144039840067018</v>
      </c>
      <c r="F9" s="207">
        <f t="shared" si="2"/>
        <v>31904.555171587494</v>
      </c>
      <c r="G9" s="207">
        <f t="shared" si="2"/>
        <v>32797.776949999999</v>
      </c>
      <c r="H9" s="208">
        <f t="shared" si="1"/>
        <v>1.0279966849125031</v>
      </c>
    </row>
    <row r="10" spans="1:8" s="42" customFormat="1" ht="20.100000000000001" customHeight="1" x14ac:dyDescent="0.2">
      <c r="A10" s="165">
        <v>5</v>
      </c>
      <c r="B10" s="166" t="s">
        <v>17</v>
      </c>
      <c r="C10" s="205">
        <v>534.01440773766308</v>
      </c>
      <c r="D10" s="251">
        <v>349.38168999999994</v>
      </c>
      <c r="E10" s="209">
        <f t="shared" si="0"/>
        <v>0.65425517539900391</v>
      </c>
      <c r="F10" s="230">
        <v>2167.1866658628669</v>
      </c>
      <c r="G10" s="230">
        <v>1573.61</v>
      </c>
      <c r="H10" s="209">
        <f t="shared" si="1"/>
        <v>0.72610727298539646</v>
      </c>
    </row>
    <row r="11" spans="1:8" s="42" customFormat="1" ht="20.100000000000001" customHeight="1" x14ac:dyDescent="0.2">
      <c r="A11" s="167">
        <v>6</v>
      </c>
      <c r="B11" s="168" t="s">
        <v>52</v>
      </c>
      <c r="C11" s="205">
        <v>25</v>
      </c>
      <c r="D11" s="251">
        <v>727.98819000000003</v>
      </c>
      <c r="E11" s="209">
        <f t="shared" si="0"/>
        <v>29.119527600000001</v>
      </c>
      <c r="F11" s="230">
        <v>100</v>
      </c>
      <c r="G11" s="230">
        <v>5711.60887</v>
      </c>
      <c r="H11" s="209">
        <f t="shared" si="1"/>
        <v>57.116088699999999</v>
      </c>
    </row>
    <row r="12" spans="1:8" s="42" customFormat="1" ht="20.100000000000001" customHeight="1" x14ac:dyDescent="0.2">
      <c r="A12" s="167">
        <v>7</v>
      </c>
      <c r="B12" s="168" t="s">
        <v>53</v>
      </c>
      <c r="C12" s="205">
        <v>188.33333333333334</v>
      </c>
      <c r="D12" s="251">
        <v>172.52112</v>
      </c>
      <c r="E12" s="209">
        <f t="shared" si="0"/>
        <v>0.91604134513274327</v>
      </c>
      <c r="F12" s="230">
        <v>753.33300000000008</v>
      </c>
      <c r="G12" s="230">
        <v>672.74423999999999</v>
      </c>
      <c r="H12" s="209">
        <f t="shared" si="1"/>
        <v>0.89302372257686824</v>
      </c>
    </row>
    <row r="13" spans="1:8" ht="20.100000000000001" customHeight="1" x14ac:dyDescent="0.2">
      <c r="A13" s="167">
        <v>8</v>
      </c>
      <c r="B13" s="168" t="s">
        <v>54</v>
      </c>
      <c r="C13" s="205">
        <v>40</v>
      </c>
      <c r="D13" s="251">
        <v>36.46774000000002</v>
      </c>
      <c r="E13" s="209">
        <f t="shared" si="0"/>
        <v>0.91169350000000049</v>
      </c>
      <c r="F13" s="230">
        <v>160</v>
      </c>
      <c r="G13" s="230">
        <v>215.42846</v>
      </c>
      <c r="H13" s="209">
        <f t="shared" si="1"/>
        <v>1.3464278750000001</v>
      </c>
    </row>
    <row r="14" spans="1:8" ht="19.5" customHeight="1" x14ac:dyDescent="0.2">
      <c r="A14" s="169">
        <v>9</v>
      </c>
      <c r="B14" s="170" t="s">
        <v>18</v>
      </c>
      <c r="C14" s="210">
        <f t="shared" ref="C14:G14" si="3">C9+C10+C11+C13</f>
        <v>8575.1531316001619</v>
      </c>
      <c r="D14" s="210">
        <f t="shared" si="3"/>
        <v>10238.858090000002</v>
      </c>
      <c r="E14" s="211">
        <f t="shared" si="0"/>
        <v>1.1940146062545456</v>
      </c>
      <c r="F14" s="210">
        <f t="shared" si="3"/>
        <v>34331.741837450361</v>
      </c>
      <c r="G14" s="210">
        <f t="shared" si="3"/>
        <v>40298.424279999999</v>
      </c>
      <c r="H14" s="211">
        <f t="shared" si="1"/>
        <v>1.1737949233918843</v>
      </c>
    </row>
    <row r="15" spans="1:8" ht="20.100000000000001" customHeight="1" x14ac:dyDescent="0.2">
      <c r="A15" s="171" t="s">
        <v>19</v>
      </c>
      <c r="B15" s="172"/>
      <c r="C15" s="212"/>
      <c r="D15" s="213"/>
      <c r="E15" s="214"/>
      <c r="F15" s="231"/>
      <c r="G15" s="231"/>
      <c r="H15" s="214"/>
    </row>
    <row r="16" spans="1:8" ht="20.100000000000001" customHeight="1" x14ac:dyDescent="0.2">
      <c r="A16" s="159">
        <v>10</v>
      </c>
      <c r="B16" s="173" t="s">
        <v>20</v>
      </c>
      <c r="C16" s="205">
        <v>6335.803845763764</v>
      </c>
      <c r="D16" s="251">
        <v>6876.2482899999995</v>
      </c>
      <c r="E16" s="206">
        <f t="shared" ref="E16:E34" si="4">D16/C16</f>
        <v>1.0853000593756681</v>
      </c>
      <c r="F16" s="230">
        <v>25118.331101463849</v>
      </c>
      <c r="G16" s="230">
        <v>27564.405609999998</v>
      </c>
      <c r="H16" s="206">
        <f t="shared" si="1"/>
        <v>1.0973820473444431</v>
      </c>
    </row>
    <row r="17" spans="1:8" ht="20.100000000000001" customHeight="1" x14ac:dyDescent="0.2">
      <c r="A17" s="174">
        <v>41285</v>
      </c>
      <c r="B17" s="175" t="s">
        <v>21</v>
      </c>
      <c r="C17" s="205">
        <v>1625</v>
      </c>
      <c r="D17" s="251">
        <v>1568.0040200000003</v>
      </c>
      <c r="E17" s="209">
        <f t="shared" si="4"/>
        <v>0.96492555076923092</v>
      </c>
      <c r="F17" s="230">
        <v>6500</v>
      </c>
      <c r="G17" s="230">
        <v>6788.6833200000001</v>
      </c>
      <c r="H17" s="209">
        <f t="shared" si="1"/>
        <v>1.0444128184615384</v>
      </c>
    </row>
    <row r="18" spans="1:8" ht="20.100000000000001" customHeight="1" x14ac:dyDescent="0.2">
      <c r="A18" s="176">
        <v>41316</v>
      </c>
      <c r="B18" s="177" t="s">
        <v>83</v>
      </c>
      <c r="C18" s="205">
        <v>150</v>
      </c>
      <c r="D18" s="251">
        <v>130.40765999999996</v>
      </c>
      <c r="E18" s="209">
        <f t="shared" si="4"/>
        <v>0.86938439999999972</v>
      </c>
      <c r="F18" s="230">
        <v>600</v>
      </c>
      <c r="G18" s="230">
        <v>574.93846999999994</v>
      </c>
      <c r="H18" s="209">
        <f t="shared" si="1"/>
        <v>0.95823078333333322</v>
      </c>
    </row>
    <row r="19" spans="1:8" ht="20.100000000000001" customHeight="1" x14ac:dyDescent="0.2">
      <c r="A19" s="176">
        <v>41344</v>
      </c>
      <c r="B19" s="177" t="s">
        <v>84</v>
      </c>
      <c r="C19" s="205">
        <v>140</v>
      </c>
      <c r="D19" s="251">
        <v>164.19254000000001</v>
      </c>
      <c r="E19" s="209">
        <f t="shared" si="4"/>
        <v>1.1728038571428572</v>
      </c>
      <c r="F19" s="230">
        <v>560</v>
      </c>
      <c r="G19" s="230">
        <v>705.9209699999999</v>
      </c>
      <c r="H19" s="209">
        <f t="shared" si="1"/>
        <v>1.2605731607142856</v>
      </c>
    </row>
    <row r="20" spans="1:8" ht="20.100000000000001" customHeight="1" x14ac:dyDescent="0.2">
      <c r="A20" s="176">
        <v>41375</v>
      </c>
      <c r="B20" s="178" t="s">
        <v>85</v>
      </c>
      <c r="C20" s="205">
        <v>1793.3333333333333</v>
      </c>
      <c r="D20" s="251">
        <v>1458.8428500000009</v>
      </c>
      <c r="E20" s="209">
        <f t="shared" si="4"/>
        <v>0.81348114312267716</v>
      </c>
      <c r="F20" s="230">
        <v>7173.3333666666667</v>
      </c>
      <c r="G20" s="230">
        <v>6000.2409400000006</v>
      </c>
      <c r="H20" s="209">
        <f t="shared" si="1"/>
        <v>0.83646481116884386</v>
      </c>
    </row>
    <row r="21" spans="1:8" ht="20.100000000000001" customHeight="1" x14ac:dyDescent="0.2">
      <c r="A21" s="176">
        <v>41405</v>
      </c>
      <c r="B21" s="178" t="s">
        <v>22</v>
      </c>
      <c r="C21" s="205">
        <v>205.25000000000003</v>
      </c>
      <c r="D21" s="251">
        <v>290.78797000000009</v>
      </c>
      <c r="E21" s="209">
        <f t="shared" si="4"/>
        <v>1.4167501583434838</v>
      </c>
      <c r="F21" s="230">
        <v>821</v>
      </c>
      <c r="G21" s="230">
        <v>967.79448000000002</v>
      </c>
      <c r="H21" s="209">
        <f t="shared" si="1"/>
        <v>1.1787996102314251</v>
      </c>
    </row>
    <row r="22" spans="1:8" ht="20.100000000000001" customHeight="1" x14ac:dyDescent="0.2">
      <c r="A22" s="179">
        <v>11</v>
      </c>
      <c r="B22" s="180" t="s">
        <v>23</v>
      </c>
      <c r="C22" s="215">
        <f t="shared" ref="C22:G22" si="5">C17+C18+C19+C20+C21</f>
        <v>3913.583333333333</v>
      </c>
      <c r="D22" s="215">
        <f t="shared" si="5"/>
        <v>3612.2350400000014</v>
      </c>
      <c r="E22" s="216">
        <f t="shared" si="4"/>
        <v>0.92299939271341314</v>
      </c>
      <c r="F22" s="215">
        <f t="shared" si="5"/>
        <v>15654.333366666666</v>
      </c>
      <c r="G22" s="215">
        <f t="shared" si="5"/>
        <v>15037.57818</v>
      </c>
      <c r="H22" s="216">
        <f t="shared" si="1"/>
        <v>0.96060163200689563</v>
      </c>
    </row>
    <row r="23" spans="1:8" ht="20.100000000000001" customHeight="1" x14ac:dyDescent="0.2">
      <c r="A23" s="159">
        <v>12</v>
      </c>
      <c r="B23" s="177" t="s">
        <v>24</v>
      </c>
      <c r="C23" s="205">
        <v>164.00727114236687</v>
      </c>
      <c r="D23" s="251">
        <v>197.47728999999993</v>
      </c>
      <c r="E23" s="209">
        <f t="shared" si="4"/>
        <v>1.2040764328587561</v>
      </c>
      <c r="F23" s="230">
        <v>809.76248814637529</v>
      </c>
      <c r="G23" s="230">
        <v>923.21898999999996</v>
      </c>
      <c r="H23" s="209">
        <f t="shared" si="1"/>
        <v>1.1401108393071375</v>
      </c>
    </row>
    <row r="24" spans="1:8" ht="20.100000000000001" customHeight="1" x14ac:dyDescent="0.2">
      <c r="A24" s="159">
        <v>13</v>
      </c>
      <c r="B24" s="178" t="s">
        <v>25</v>
      </c>
      <c r="C24" s="205">
        <v>108.33333333333333</v>
      </c>
      <c r="D24" s="251">
        <v>138.05518000000001</v>
      </c>
      <c r="E24" s="209">
        <f t="shared" si="4"/>
        <v>1.2743555076923079</v>
      </c>
      <c r="F24" s="230">
        <v>433.33299999999997</v>
      </c>
      <c r="G24" s="230">
        <v>451.9436</v>
      </c>
      <c r="H24" s="209">
        <f t="shared" si="1"/>
        <v>1.042947571498132</v>
      </c>
    </row>
    <row r="25" spans="1:8" ht="20.100000000000001" customHeight="1" x14ac:dyDescent="0.2">
      <c r="A25" s="159">
        <v>14</v>
      </c>
      <c r="B25" s="178" t="s">
        <v>26</v>
      </c>
      <c r="C25" s="205">
        <v>418.41331349206354</v>
      </c>
      <c r="D25" s="251">
        <v>413.25755000000004</v>
      </c>
      <c r="E25" s="209">
        <f t="shared" si="4"/>
        <v>0.98767782160411277</v>
      </c>
      <c r="F25" s="230">
        <v>1713.1767500000001</v>
      </c>
      <c r="G25" s="230">
        <v>1753.3018200000001</v>
      </c>
      <c r="H25" s="209">
        <f t="shared" si="1"/>
        <v>1.023421442066617</v>
      </c>
    </row>
    <row r="26" spans="1:8" ht="20.100000000000001" customHeight="1" x14ac:dyDescent="0.2">
      <c r="A26" s="181">
        <v>15</v>
      </c>
      <c r="B26" s="182" t="s">
        <v>7</v>
      </c>
      <c r="C26" s="205">
        <v>0</v>
      </c>
      <c r="D26" s="251">
        <v>0</v>
      </c>
      <c r="E26" s="209" t="e">
        <f>D26/C26</f>
        <v>#DIV/0!</v>
      </c>
      <c r="F26" s="230">
        <v>0</v>
      </c>
      <c r="G26" s="230">
        <v>0</v>
      </c>
      <c r="H26" s="209" t="e">
        <f>G26/F26</f>
        <v>#DIV/0!</v>
      </c>
    </row>
    <row r="27" spans="1:8" ht="20.100000000000001" customHeight="1" x14ac:dyDescent="0.2">
      <c r="A27" s="183">
        <v>16</v>
      </c>
      <c r="B27" s="184" t="s">
        <v>27</v>
      </c>
      <c r="C27" s="217">
        <f t="shared" ref="C27:D27" si="6">C16+C22+C23+C24+C25+C26</f>
        <v>10940.141097064861</v>
      </c>
      <c r="D27" s="217">
        <f t="shared" si="6"/>
        <v>11237.273350000001</v>
      </c>
      <c r="E27" s="218">
        <f t="shared" si="4"/>
        <v>1.0271598190826678</v>
      </c>
      <c r="F27" s="217">
        <f t="shared" ref="F27:G27" si="7">F16+F22+F23+F24+F25+F26</f>
        <v>43728.936706276894</v>
      </c>
      <c r="G27" s="217">
        <f t="shared" si="7"/>
        <v>45730.448199999999</v>
      </c>
      <c r="H27" s="218">
        <f t="shared" si="1"/>
        <v>1.0457708703773674</v>
      </c>
    </row>
    <row r="28" spans="1:8" ht="20.100000000000001" customHeight="1" x14ac:dyDescent="0.2">
      <c r="A28" s="185">
        <v>17</v>
      </c>
      <c r="B28" s="186" t="s">
        <v>28</v>
      </c>
      <c r="C28" s="153">
        <f t="shared" ref="C28:D28" si="8">SUM(C14-C27)</f>
        <v>-2364.9879654646993</v>
      </c>
      <c r="D28" s="153">
        <f t="shared" si="8"/>
        <v>-998.41525999999976</v>
      </c>
      <c r="E28" s="219">
        <f t="shared" si="4"/>
        <v>0.42216504886265666</v>
      </c>
      <c r="F28" s="153">
        <f t="shared" ref="F28:G28" si="9">SUM(F14-F27)</f>
        <v>-9397.1948688265329</v>
      </c>
      <c r="G28" s="153">
        <f t="shared" si="9"/>
        <v>-5432.0239199999996</v>
      </c>
      <c r="H28" s="219">
        <f t="shared" si="1"/>
        <v>0.57804738497226882</v>
      </c>
    </row>
    <row r="29" spans="1:8" ht="20.100000000000001" customHeight="1" x14ac:dyDescent="0.2">
      <c r="A29" s="187">
        <v>43483</v>
      </c>
      <c r="B29" s="182" t="s">
        <v>29</v>
      </c>
      <c r="C29" s="205">
        <v>137.48366594395068</v>
      </c>
      <c r="D29" s="251">
        <v>195.80102999999997</v>
      </c>
      <c r="E29" s="209">
        <f t="shared" si="4"/>
        <v>1.4241766733207717</v>
      </c>
      <c r="F29" s="230">
        <v>535.9710686523191</v>
      </c>
      <c r="G29" s="230">
        <v>773.24798999999996</v>
      </c>
      <c r="H29" s="209">
        <f t="shared" si="1"/>
        <v>1.4427047190146018</v>
      </c>
    </row>
    <row r="30" spans="1:8" ht="20.100000000000001" customHeight="1" x14ac:dyDescent="0.2">
      <c r="A30" s="187">
        <v>43514</v>
      </c>
      <c r="B30" s="182" t="s">
        <v>55</v>
      </c>
      <c r="C30" s="205">
        <v>188.33333333333334</v>
      </c>
      <c r="D30" s="251">
        <v>172.52112</v>
      </c>
      <c r="E30" s="209">
        <f t="shared" si="4"/>
        <v>0.91604134513274327</v>
      </c>
      <c r="F30" s="230">
        <v>753.33300000000008</v>
      </c>
      <c r="G30" s="230">
        <v>672.74423999999999</v>
      </c>
      <c r="H30" s="209">
        <f t="shared" si="1"/>
        <v>0.89302372257686824</v>
      </c>
    </row>
    <row r="31" spans="1:8" ht="20.100000000000001" customHeight="1" x14ac:dyDescent="0.2">
      <c r="A31" s="181">
        <v>19</v>
      </c>
      <c r="B31" s="182" t="s">
        <v>30</v>
      </c>
      <c r="C31" s="205">
        <v>0</v>
      </c>
      <c r="D31" s="251">
        <v>-0.39</v>
      </c>
      <c r="E31" s="209" t="e">
        <f t="shared" si="4"/>
        <v>#DIV/0!</v>
      </c>
      <c r="F31" s="230">
        <v>0</v>
      </c>
      <c r="G31" s="230">
        <v>0</v>
      </c>
      <c r="H31" s="209" t="e">
        <f t="shared" si="1"/>
        <v>#DIV/0!</v>
      </c>
    </row>
    <row r="32" spans="1:8" ht="20.100000000000001" customHeight="1" x14ac:dyDescent="0.2">
      <c r="A32" s="181">
        <v>20</v>
      </c>
      <c r="B32" s="182" t="s">
        <v>31</v>
      </c>
      <c r="C32" s="205">
        <v>37.374549093121381</v>
      </c>
      <c r="D32" s="251">
        <v>38.265409999999989</v>
      </c>
      <c r="E32" s="209">
        <f t="shared" si="4"/>
        <v>1.0238360308952212</v>
      </c>
      <c r="F32" s="230">
        <v>74.79554909312138</v>
      </c>
      <c r="G32" s="230">
        <v>76.877809999999997</v>
      </c>
      <c r="H32" s="209">
        <f t="shared" si="1"/>
        <v>1.0278393692154888</v>
      </c>
    </row>
    <row r="33" spans="1:8" ht="20.100000000000001" customHeight="1" x14ac:dyDescent="0.2">
      <c r="A33" s="181">
        <v>21</v>
      </c>
      <c r="B33" s="182" t="s">
        <v>32</v>
      </c>
      <c r="C33" s="205">
        <v>0</v>
      </c>
      <c r="D33" s="251">
        <v>0</v>
      </c>
      <c r="E33" s="209" t="e">
        <f t="shared" si="4"/>
        <v>#DIV/0!</v>
      </c>
      <c r="F33" s="230">
        <v>0</v>
      </c>
      <c r="G33" s="230">
        <v>0</v>
      </c>
      <c r="H33" s="209" t="e">
        <f>G33/F33</f>
        <v>#DIV/0!</v>
      </c>
    </row>
    <row r="34" spans="1:8" ht="20.100000000000001" customHeight="1" x14ac:dyDescent="0.2">
      <c r="A34" s="188">
        <v>22</v>
      </c>
      <c r="B34" s="189" t="s">
        <v>33</v>
      </c>
      <c r="C34" s="220">
        <f t="shared" ref="C34:G34" si="10">C28-C29-C31-C32-C33</f>
        <v>-2539.8461805017714</v>
      </c>
      <c r="D34" s="220">
        <f t="shared" si="10"/>
        <v>-1232.0916999999997</v>
      </c>
      <c r="E34" s="221">
        <f t="shared" si="4"/>
        <v>0.48510484983645269</v>
      </c>
      <c r="F34" s="220">
        <f t="shared" si="10"/>
        <v>-10007.961486571974</v>
      </c>
      <c r="G34" s="220">
        <f t="shared" si="10"/>
        <v>-6282.1497199999994</v>
      </c>
      <c r="H34" s="154">
        <f>G34/F34</f>
        <v>0.6277152173725864</v>
      </c>
    </row>
    <row r="35" spans="1:8" ht="20.100000000000001" customHeight="1" x14ac:dyDescent="0.2">
      <c r="A35" s="190"/>
      <c r="B35" s="191" t="s">
        <v>68</v>
      </c>
      <c r="C35" s="222"/>
      <c r="D35" s="222"/>
      <c r="E35" s="222"/>
      <c r="F35" s="232"/>
      <c r="G35" s="232"/>
      <c r="H35" s="233"/>
    </row>
    <row r="36" spans="1:8" ht="20.100000000000001" customHeight="1" x14ac:dyDescent="0.2">
      <c r="A36" s="190"/>
      <c r="B36" s="192" t="s">
        <v>69</v>
      </c>
      <c r="C36" s="223"/>
      <c r="D36" s="225">
        <f>435.48+8.9</f>
        <v>444.38</v>
      </c>
      <c r="E36" s="223"/>
      <c r="F36" s="224"/>
      <c r="G36" s="224">
        <v>451.37</v>
      </c>
      <c r="H36" s="225"/>
    </row>
    <row r="37" spans="1:8" ht="20.100000000000001" customHeight="1" x14ac:dyDescent="0.2">
      <c r="A37" s="190"/>
      <c r="B37" s="193" t="s">
        <v>95</v>
      </c>
      <c r="C37" s="225"/>
      <c r="D37" s="225">
        <f>2171+745</f>
        <v>2916</v>
      </c>
      <c r="E37" s="225"/>
      <c r="F37" s="226"/>
      <c r="G37" s="230">
        <v>10781</v>
      </c>
      <c r="H37" s="226"/>
    </row>
    <row r="38" spans="1:8" ht="20.100000000000001" customHeight="1" x14ac:dyDescent="0.2">
      <c r="A38" s="190"/>
      <c r="B38" s="194"/>
      <c r="C38" s="227"/>
      <c r="D38" s="228"/>
      <c r="E38" s="227"/>
      <c r="F38" s="155"/>
      <c r="G38" s="155"/>
      <c r="H38" s="155"/>
    </row>
    <row r="39" spans="1:8" ht="20.100000000000001" customHeight="1" x14ac:dyDescent="0.2">
      <c r="A39" s="195"/>
      <c r="B39" s="148" t="s">
        <v>99</v>
      </c>
      <c r="C39" s="158" t="s">
        <v>97</v>
      </c>
      <c r="D39" s="197">
        <v>4633.3359700000001</v>
      </c>
      <c r="E39" s="229"/>
      <c r="F39" s="156" t="s">
        <v>98</v>
      </c>
      <c r="G39" s="197">
        <v>19254.04392</v>
      </c>
      <c r="H39" s="157"/>
    </row>
    <row r="40" spans="1:8" ht="20.100000000000001" customHeight="1" x14ac:dyDescent="0.2">
      <c r="A40" s="196"/>
      <c r="B40" s="148" t="s">
        <v>100</v>
      </c>
      <c r="C40" s="158" t="s">
        <v>97</v>
      </c>
      <c r="D40" s="197">
        <v>2863.5998999999993</v>
      </c>
      <c r="E40" s="229"/>
      <c r="F40" s="156" t="s">
        <v>98</v>
      </c>
      <c r="G40" s="197">
        <v>13760.958039999998</v>
      </c>
      <c r="H40" s="158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>
      <c r="B43" s="29" t="s">
        <v>96</v>
      </c>
    </row>
    <row r="44" spans="1:8" ht="20.100000000000001" customHeight="1" x14ac:dyDescent="0.2">
      <c r="B44" s="29" t="s">
        <v>132</v>
      </c>
    </row>
    <row r="45" spans="1:8" ht="20.100000000000001" customHeight="1" x14ac:dyDescent="0.2"/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65" t="s">
        <v>0</v>
      </c>
      <c r="B2" s="266"/>
      <c r="C2" s="72" t="s">
        <v>110</v>
      </c>
      <c r="D2" s="72" t="s">
        <v>111</v>
      </c>
      <c r="E2" s="72" t="s">
        <v>112</v>
      </c>
      <c r="F2" s="72" t="s">
        <v>113</v>
      </c>
      <c r="G2" s="72" t="s">
        <v>114</v>
      </c>
      <c r="H2" s="72" t="s">
        <v>115</v>
      </c>
      <c r="I2" s="72" t="s">
        <v>116</v>
      </c>
      <c r="J2" s="72" t="s">
        <v>118</v>
      </c>
      <c r="K2" s="72" t="s">
        <v>117</v>
      </c>
      <c r="L2" s="72" t="s">
        <v>119</v>
      </c>
      <c r="M2" s="72" t="s">
        <v>120</v>
      </c>
      <c r="N2" s="72" t="s">
        <v>121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73</v>
      </c>
      <c r="B4" s="62" t="s">
        <v>74</v>
      </c>
      <c r="C4" s="151">
        <f>C5</f>
        <v>59956.197159999996</v>
      </c>
      <c r="D4" s="151">
        <f t="shared" ref="D4:N4" si="0">D5</f>
        <v>60502.575440000001</v>
      </c>
      <c r="E4" s="151">
        <f t="shared" si="0"/>
        <v>60311.627919999999</v>
      </c>
      <c r="F4" s="151">
        <f t="shared" si="0"/>
        <v>61575.068460000002</v>
      </c>
      <c r="G4" s="151">
        <f t="shared" si="0"/>
        <v>0</v>
      </c>
      <c r="H4" s="151">
        <f t="shared" si="0"/>
        <v>0</v>
      </c>
      <c r="I4" s="151">
        <f t="shared" si="0"/>
        <v>0</v>
      </c>
      <c r="J4" s="151">
        <f t="shared" si="0"/>
        <v>0</v>
      </c>
      <c r="K4" s="151">
        <f t="shared" si="0"/>
        <v>0</v>
      </c>
      <c r="L4" s="151">
        <f t="shared" si="0"/>
        <v>0</v>
      </c>
      <c r="M4" s="151">
        <f t="shared" si="0"/>
        <v>0</v>
      </c>
      <c r="N4" s="151">
        <f t="shared" si="0"/>
        <v>0</v>
      </c>
    </row>
    <row r="5" spans="1:14" ht="20.100000000000001" customHeight="1" x14ac:dyDescent="0.2">
      <c r="A5" s="6">
        <v>1</v>
      </c>
      <c r="B5" s="6" t="s">
        <v>77</v>
      </c>
      <c r="C5" s="151">
        <v>59956.197159999996</v>
      </c>
      <c r="D5" s="151">
        <v>60502.575440000001</v>
      </c>
      <c r="E5" s="151">
        <v>60311.627919999999</v>
      </c>
      <c r="F5" s="151">
        <v>61575.068460000002</v>
      </c>
      <c r="G5" s="151"/>
      <c r="H5" s="151"/>
      <c r="I5" s="151"/>
      <c r="J5" s="151"/>
      <c r="K5" s="151"/>
      <c r="L5" s="151"/>
      <c r="M5" s="151"/>
      <c r="N5" s="151"/>
    </row>
    <row r="6" spans="1:14" ht="20.100000000000001" customHeight="1" x14ac:dyDescent="0.2">
      <c r="A6" s="5" t="s">
        <v>75</v>
      </c>
      <c r="B6" s="62" t="s">
        <v>76</v>
      </c>
      <c r="C6" s="151">
        <f>SUM(C7:C9)</f>
        <v>48531.086339999994</v>
      </c>
      <c r="D6" s="151">
        <f t="shared" ref="D6:N6" si="1">SUM(D7:D9)</f>
        <v>47464.731959999997</v>
      </c>
      <c r="E6" s="151">
        <f t="shared" si="1"/>
        <v>46433.605150000003</v>
      </c>
      <c r="F6" s="151">
        <f t="shared" si="1"/>
        <v>47710.718080000006</v>
      </c>
      <c r="G6" s="151">
        <f t="shared" si="1"/>
        <v>0</v>
      </c>
      <c r="H6" s="151">
        <f t="shared" si="1"/>
        <v>0</v>
      </c>
      <c r="I6" s="151">
        <f t="shared" si="1"/>
        <v>0</v>
      </c>
      <c r="J6" s="151">
        <f t="shared" si="1"/>
        <v>0</v>
      </c>
      <c r="K6" s="151">
        <f t="shared" si="1"/>
        <v>0</v>
      </c>
      <c r="L6" s="151">
        <f t="shared" si="1"/>
        <v>0</v>
      </c>
      <c r="M6" s="151">
        <f t="shared" si="1"/>
        <v>0</v>
      </c>
      <c r="N6" s="151">
        <f t="shared" si="1"/>
        <v>0</v>
      </c>
    </row>
    <row r="7" spans="1:14" ht="20.100000000000001" customHeight="1" x14ac:dyDescent="0.2">
      <c r="A7" s="67">
        <v>1</v>
      </c>
      <c r="B7" s="62" t="s">
        <v>3</v>
      </c>
      <c r="C7" s="151">
        <v>23363.314969999999</v>
      </c>
      <c r="D7" s="151">
        <v>23135.853760000002</v>
      </c>
      <c r="E7" s="151">
        <v>22953.026690000002</v>
      </c>
      <c r="F7" s="151">
        <v>22862.344940000003</v>
      </c>
      <c r="G7" s="151"/>
      <c r="H7" s="151"/>
      <c r="I7" s="151"/>
      <c r="J7" s="151"/>
      <c r="K7" s="151"/>
      <c r="L7" s="151"/>
      <c r="M7" s="151"/>
      <c r="N7" s="151"/>
    </row>
    <row r="8" spans="1:14" ht="20.100000000000001" customHeight="1" x14ac:dyDescent="0.2">
      <c r="A8" s="67">
        <v>2</v>
      </c>
      <c r="B8" s="6" t="s">
        <v>2</v>
      </c>
      <c r="C8" s="151">
        <v>15491.954039999999</v>
      </c>
      <c r="D8" s="151">
        <v>16898.952850000001</v>
      </c>
      <c r="E8" s="151">
        <v>14743.138010000001</v>
      </c>
      <c r="F8" s="151">
        <v>16153.046550000001</v>
      </c>
      <c r="G8" s="151"/>
      <c r="H8" s="151"/>
      <c r="I8" s="151"/>
      <c r="J8" s="151"/>
      <c r="K8" s="151"/>
      <c r="L8" s="151"/>
      <c r="M8" s="151"/>
      <c r="N8" s="151"/>
    </row>
    <row r="9" spans="1:14" ht="20.100000000000001" customHeight="1" x14ac:dyDescent="0.2">
      <c r="A9" s="67">
        <v>3</v>
      </c>
      <c r="B9" s="6" t="s">
        <v>78</v>
      </c>
      <c r="C9" s="151">
        <v>9675.8173299999999</v>
      </c>
      <c r="D9" s="151">
        <v>7429.9253499999995</v>
      </c>
      <c r="E9" s="151">
        <v>8737.4404500000001</v>
      </c>
      <c r="F9" s="151">
        <v>8695.3265900000006</v>
      </c>
      <c r="G9" s="151"/>
      <c r="H9" s="151"/>
      <c r="I9" s="151"/>
      <c r="J9" s="151"/>
      <c r="K9" s="151"/>
      <c r="L9" s="151"/>
      <c r="M9" s="151"/>
      <c r="N9" s="151"/>
    </row>
    <row r="10" spans="1:14" ht="20.100000000000001" customHeight="1" x14ac:dyDescent="0.2">
      <c r="A10" s="65" t="s">
        <v>82</v>
      </c>
      <c r="B10" s="6" t="s">
        <v>71</v>
      </c>
      <c r="C10" s="201">
        <v>5.4892299999999992</v>
      </c>
      <c r="D10" s="152">
        <v>5.2848999999999995</v>
      </c>
      <c r="E10" s="152">
        <v>5.2848999999999995</v>
      </c>
      <c r="F10" s="152">
        <v>58.665500000000002</v>
      </c>
      <c r="G10" s="152"/>
      <c r="H10" s="152"/>
      <c r="I10" s="152"/>
      <c r="J10" s="152"/>
      <c r="K10" s="152"/>
      <c r="L10" s="152"/>
      <c r="M10" s="152"/>
      <c r="N10" s="152"/>
    </row>
    <row r="11" spans="1:14" ht="20.100000000000001" customHeight="1" x14ac:dyDescent="0.2">
      <c r="A11" s="101"/>
      <c r="B11" s="102" t="s">
        <v>4</v>
      </c>
      <c r="C11" s="198">
        <f>C4+C6+C10</f>
        <v>108492.77273</v>
      </c>
      <c r="D11" s="198">
        <f t="shared" ref="D11:N11" si="2">D4+D6+D10</f>
        <v>107972.59229999999</v>
      </c>
      <c r="E11" s="198">
        <f t="shared" si="2"/>
        <v>106750.51797</v>
      </c>
      <c r="F11" s="198">
        <f t="shared" si="2"/>
        <v>109344.45204</v>
      </c>
      <c r="G11" s="198">
        <f t="shared" si="2"/>
        <v>0</v>
      </c>
      <c r="H11" s="198">
        <f t="shared" si="2"/>
        <v>0</v>
      </c>
      <c r="I11" s="198">
        <f t="shared" si="2"/>
        <v>0</v>
      </c>
      <c r="J11" s="198">
        <f t="shared" si="2"/>
        <v>0</v>
      </c>
      <c r="K11" s="198">
        <f t="shared" si="2"/>
        <v>0</v>
      </c>
      <c r="L11" s="198">
        <f t="shared" si="2"/>
        <v>0</v>
      </c>
      <c r="M11" s="198">
        <f t="shared" si="2"/>
        <v>0</v>
      </c>
      <c r="N11" s="198">
        <f t="shared" si="2"/>
        <v>0</v>
      </c>
    </row>
    <row r="12" spans="1:14" ht="20.100000000000001" customHeight="1" x14ac:dyDescent="0.2">
      <c r="A12" s="8" t="s">
        <v>65</v>
      </c>
      <c r="B12" s="6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</row>
    <row r="13" spans="1:14" ht="20.100000000000001" customHeight="1" x14ac:dyDescent="0.2">
      <c r="A13" s="8" t="s">
        <v>79</v>
      </c>
      <c r="B13" s="6" t="s">
        <v>80</v>
      </c>
      <c r="C13" s="151">
        <v>-62634.996279999999</v>
      </c>
      <c r="D13" s="151">
        <v>-64969.483759999996</v>
      </c>
      <c r="E13" s="151">
        <v>-67832.551849999989</v>
      </c>
      <c r="F13" s="151">
        <v>-69065.046069999997</v>
      </c>
      <c r="G13" s="151"/>
      <c r="H13" s="151"/>
      <c r="I13" s="151"/>
      <c r="J13" s="151"/>
      <c r="K13" s="151"/>
      <c r="L13" s="151"/>
      <c r="M13" s="151"/>
      <c r="N13" s="151"/>
    </row>
    <row r="14" spans="1:14" ht="20.100000000000001" customHeight="1" x14ac:dyDescent="0.2">
      <c r="A14" s="8" t="s">
        <v>75</v>
      </c>
      <c r="B14" s="64" t="s">
        <v>81</v>
      </c>
      <c r="C14" s="151">
        <f>SUM(C15:C19)</f>
        <v>151497.76224000001</v>
      </c>
      <c r="D14" s="151">
        <f t="shared" ref="D14:N14" si="3">SUM(D15:D19)</f>
        <v>153404.85645000002</v>
      </c>
      <c r="E14" s="151">
        <f t="shared" si="3"/>
        <v>155285.7058</v>
      </c>
      <c r="F14" s="151">
        <f t="shared" si="3"/>
        <v>159207.78820000001</v>
      </c>
      <c r="G14" s="151">
        <f t="shared" si="3"/>
        <v>0</v>
      </c>
      <c r="H14" s="151">
        <f t="shared" si="3"/>
        <v>0</v>
      </c>
      <c r="I14" s="151">
        <f t="shared" si="3"/>
        <v>0</v>
      </c>
      <c r="J14" s="151">
        <f t="shared" si="3"/>
        <v>0</v>
      </c>
      <c r="K14" s="151">
        <f t="shared" si="3"/>
        <v>0</v>
      </c>
      <c r="L14" s="151">
        <f t="shared" si="3"/>
        <v>0</v>
      </c>
      <c r="M14" s="151">
        <f t="shared" si="3"/>
        <v>0</v>
      </c>
      <c r="N14" s="151">
        <f t="shared" si="3"/>
        <v>0</v>
      </c>
    </row>
    <row r="15" spans="1:14" ht="20.100000000000001" customHeight="1" x14ac:dyDescent="0.2">
      <c r="A15" s="63">
        <v>1</v>
      </c>
      <c r="B15" s="6" t="s">
        <v>7</v>
      </c>
      <c r="C15" s="151">
        <v>12150.816000000001</v>
      </c>
      <c r="D15" s="151">
        <v>12148.96623</v>
      </c>
      <c r="E15" s="151">
        <v>12146.715550000001</v>
      </c>
      <c r="F15" s="151">
        <v>12144.93518</v>
      </c>
      <c r="G15" s="151"/>
      <c r="H15" s="151"/>
      <c r="I15" s="151"/>
      <c r="J15" s="151"/>
      <c r="K15" s="151"/>
      <c r="L15" s="151"/>
      <c r="M15" s="151"/>
      <c r="N15" s="151"/>
    </row>
    <row r="16" spans="1:14" ht="20.100000000000001" customHeight="1" x14ac:dyDescent="0.2">
      <c r="A16" s="63">
        <v>2</v>
      </c>
      <c r="B16" s="6" t="s">
        <v>5</v>
      </c>
      <c r="C16" s="151">
        <v>100536.96862</v>
      </c>
      <c r="D16" s="151">
        <v>103249.79187</v>
      </c>
      <c r="E16" s="151">
        <v>104695.33108</v>
      </c>
      <c r="F16" s="151">
        <v>108170.65604</v>
      </c>
      <c r="G16" s="151"/>
      <c r="H16" s="151"/>
      <c r="I16" s="151"/>
      <c r="J16" s="151"/>
      <c r="K16" s="151"/>
      <c r="L16" s="151"/>
      <c r="M16" s="151"/>
      <c r="N16" s="151"/>
    </row>
    <row r="17" spans="1:14" ht="20.100000000000001" customHeight="1" x14ac:dyDescent="0.2">
      <c r="A17" s="63">
        <v>3</v>
      </c>
      <c r="B17" s="9" t="s">
        <v>8</v>
      </c>
      <c r="C17" s="151">
        <v>623.04138999999998</v>
      </c>
      <c r="D17" s="151">
        <v>670.14439000000004</v>
      </c>
      <c r="E17" s="151">
        <v>716.36242000000004</v>
      </c>
      <c r="F17" s="151">
        <v>1421.3681200000001</v>
      </c>
      <c r="G17" s="151"/>
      <c r="H17" s="151"/>
      <c r="I17" s="151"/>
      <c r="J17" s="151"/>
      <c r="K17" s="151"/>
      <c r="L17" s="151"/>
      <c r="M17" s="151"/>
      <c r="N17" s="151"/>
    </row>
    <row r="18" spans="1:14" ht="20.100000000000001" customHeight="1" x14ac:dyDescent="0.2">
      <c r="A18" s="63">
        <v>4</v>
      </c>
      <c r="B18" s="63" t="s">
        <v>66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20.100000000000001" customHeight="1" x14ac:dyDescent="0.2">
      <c r="A19" s="67">
        <v>5</v>
      </c>
      <c r="B19" s="6" t="s">
        <v>6</v>
      </c>
      <c r="C19" s="151">
        <v>38186.936229999999</v>
      </c>
      <c r="D19" s="151">
        <v>37335.953959999999</v>
      </c>
      <c r="E19" s="151">
        <v>37727.296750000001</v>
      </c>
      <c r="F19" s="151">
        <v>37470.828860000001</v>
      </c>
      <c r="G19" s="151"/>
      <c r="H19" s="151"/>
      <c r="I19" s="151"/>
      <c r="J19" s="151"/>
      <c r="K19" s="151"/>
      <c r="L19" s="151"/>
      <c r="M19" s="151"/>
      <c r="N19" s="151"/>
    </row>
    <row r="20" spans="1:14" ht="20.100000000000001" customHeight="1" x14ac:dyDescent="0.2">
      <c r="A20" s="66" t="s">
        <v>82</v>
      </c>
      <c r="B20" s="6" t="s">
        <v>70</v>
      </c>
      <c r="C20" s="199">
        <v>19630.00677</v>
      </c>
      <c r="D20" s="199">
        <v>19537.21961</v>
      </c>
      <c r="E20" s="199">
        <v>19297.364020000001</v>
      </c>
      <c r="F20" s="199">
        <v>19201.709910000001</v>
      </c>
      <c r="G20" s="199"/>
      <c r="H20" s="199"/>
      <c r="I20" s="199"/>
      <c r="J20" s="199"/>
      <c r="K20" s="199"/>
      <c r="L20" s="199"/>
      <c r="M20" s="199"/>
      <c r="N20" s="199"/>
    </row>
    <row r="21" spans="1:14" ht="20.100000000000001" customHeight="1" x14ac:dyDescent="0.2">
      <c r="A21" s="101"/>
      <c r="B21" s="102" t="s">
        <v>67</v>
      </c>
      <c r="C21" s="200">
        <f>C13+C14+C20</f>
        <v>108492.77273000003</v>
      </c>
      <c r="D21" s="200">
        <f t="shared" ref="D21:N21" si="4">D13+D14+D20</f>
        <v>107972.59230000002</v>
      </c>
      <c r="E21" s="200">
        <f t="shared" si="4"/>
        <v>106750.51797000002</v>
      </c>
      <c r="F21" s="200">
        <f t="shared" si="4"/>
        <v>109344.45204000002</v>
      </c>
      <c r="G21" s="200">
        <f t="shared" si="4"/>
        <v>0</v>
      </c>
      <c r="H21" s="200">
        <f t="shared" si="4"/>
        <v>0</v>
      </c>
      <c r="I21" s="200">
        <f t="shared" si="4"/>
        <v>0</v>
      </c>
      <c r="J21" s="200">
        <f t="shared" si="4"/>
        <v>0</v>
      </c>
      <c r="K21" s="200">
        <f t="shared" si="4"/>
        <v>0</v>
      </c>
      <c r="L21" s="200">
        <f t="shared" si="4"/>
        <v>0</v>
      </c>
      <c r="M21" s="200">
        <f t="shared" si="4"/>
        <v>0</v>
      </c>
      <c r="N21" s="200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40" t="s">
        <v>48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20.100000000000001" customHeight="1" x14ac:dyDescent="0.2">
      <c r="A24" s="12"/>
      <c r="B24" s="29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20.100000000000001" customHeight="1" x14ac:dyDescent="0.2">
      <c r="A25" s="12"/>
      <c r="B25" s="1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29"/>
      <c r="B28" s="2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1:14" x14ac:dyDescent="0.2">
      <c r="A29" s="29"/>
      <c r="B29" s="2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4" x14ac:dyDescent="0.2">
      <c r="A30" s="29"/>
      <c r="B30" s="2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1:14" x14ac:dyDescent="0.2">
      <c r="A31" s="29"/>
      <c r="B31" s="2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x14ac:dyDescent="0.2">
      <c r="A32" s="29"/>
      <c r="B32" s="2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1:14" x14ac:dyDescent="0.2">
      <c r="A33" s="29"/>
      <c r="B33" s="2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1:14" x14ac:dyDescent="0.2">
      <c r="A34" s="29"/>
      <c r="B34" s="2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1:14" x14ac:dyDescent="0.2">
      <c r="A35" s="29"/>
      <c r="B35" s="2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1:14" x14ac:dyDescent="0.2">
      <c r="A36" s="29"/>
      <c r="B36" s="2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1:14" x14ac:dyDescent="0.2">
      <c r="A37" s="29"/>
      <c r="B37" s="2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topLeftCell="B1"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92"/>
      <c r="B1" s="93" t="str">
        <f>Cover!A9</f>
        <v>Univerzitná nemocnica Martin</v>
      </c>
      <c r="C1" s="94"/>
      <c r="D1" s="95"/>
      <c r="E1" s="95"/>
      <c r="F1" s="95"/>
      <c r="G1" s="95"/>
      <c r="H1" s="41"/>
    </row>
    <row r="2" spans="1:28" ht="24.75" customHeight="1" thickBot="1" x14ac:dyDescent="0.25">
      <c r="A2" s="272" t="s">
        <v>0</v>
      </c>
      <c r="B2" s="273"/>
      <c r="C2" s="103" t="s">
        <v>101</v>
      </c>
      <c r="D2" s="103" t="s">
        <v>127</v>
      </c>
      <c r="E2" s="238" t="s">
        <v>128</v>
      </c>
      <c r="F2" s="238" t="s">
        <v>133</v>
      </c>
      <c r="G2" s="238" t="s">
        <v>102</v>
      </c>
      <c r="H2" s="103" t="s">
        <v>103</v>
      </c>
      <c r="I2" s="103" t="s">
        <v>104</v>
      </c>
      <c r="J2" s="103" t="s">
        <v>105</v>
      </c>
      <c r="K2" s="103" t="s">
        <v>106</v>
      </c>
      <c r="L2" s="103" t="s">
        <v>107</v>
      </c>
      <c r="M2" s="103" t="s">
        <v>108</v>
      </c>
      <c r="N2" s="104" t="s">
        <v>109</v>
      </c>
    </row>
    <row r="3" spans="1:28" ht="18" customHeight="1" x14ac:dyDescent="0.25">
      <c r="A3" s="137" t="s">
        <v>87</v>
      </c>
      <c r="B3" s="138"/>
      <c r="C3" s="139">
        <v>3248</v>
      </c>
      <c r="D3" s="140">
        <f t="shared" ref="D3" si="0">C40</f>
        <v>1662</v>
      </c>
      <c r="E3" s="248">
        <v>60</v>
      </c>
      <c r="F3" s="248">
        <v>1582</v>
      </c>
      <c r="G3" s="248">
        <f t="shared" ref="G3" si="1">F40</f>
        <v>1705</v>
      </c>
      <c r="H3" s="140">
        <f t="shared" ref="H3" si="2">G40</f>
        <v>458</v>
      </c>
      <c r="I3" s="140">
        <f t="shared" ref="I3" si="3">H40</f>
        <v>458</v>
      </c>
      <c r="J3" s="140">
        <f t="shared" ref="J3" si="4">I40</f>
        <v>458</v>
      </c>
      <c r="K3" s="140">
        <f t="shared" ref="K3" si="5">J40</f>
        <v>458</v>
      </c>
      <c r="L3" s="140">
        <f t="shared" ref="L3" si="6">K40</f>
        <v>458</v>
      </c>
      <c r="M3" s="140">
        <f t="shared" ref="M3" si="7">L40</f>
        <v>458</v>
      </c>
      <c r="N3" s="141">
        <f>L40</f>
        <v>458</v>
      </c>
    </row>
    <row r="4" spans="1:28" x14ac:dyDescent="0.2">
      <c r="A4" s="267" t="s">
        <v>56</v>
      </c>
      <c r="B4" s="268"/>
      <c r="C4" s="132"/>
      <c r="D4" s="132"/>
      <c r="E4" s="247"/>
      <c r="F4" s="247"/>
      <c r="G4" s="133"/>
      <c r="H4" s="132"/>
      <c r="I4" s="132"/>
      <c r="J4" s="134"/>
      <c r="K4" s="135"/>
      <c r="L4" s="132"/>
      <c r="M4" s="132"/>
      <c r="N4" s="136"/>
    </row>
    <row r="5" spans="1:28" ht="14.1" customHeight="1" x14ac:dyDescent="0.2">
      <c r="A5" s="82"/>
      <c r="B5" s="81" t="s">
        <v>57</v>
      </c>
      <c r="C5" s="202"/>
      <c r="D5" s="33"/>
      <c r="E5" s="234"/>
      <c r="F5" s="234"/>
      <c r="G5" s="235"/>
      <c r="H5" s="74"/>
      <c r="I5" s="75"/>
      <c r="J5" s="74"/>
      <c r="K5" s="74"/>
      <c r="L5" s="74"/>
      <c r="M5" s="74"/>
      <c r="N5" s="76"/>
      <c r="O5" s="53"/>
      <c r="Q5" s="54"/>
      <c r="R5" s="54"/>
      <c r="T5" s="54"/>
      <c r="U5" s="54"/>
      <c r="V5" s="55"/>
      <c r="W5" s="55"/>
      <c r="X5" s="55"/>
      <c r="Y5" s="55"/>
      <c r="Z5" s="55"/>
      <c r="AA5" s="55"/>
      <c r="AB5" s="55"/>
    </row>
    <row r="6" spans="1:28" ht="14.1" customHeight="1" x14ac:dyDescent="0.2">
      <c r="A6" s="82"/>
      <c r="B6" s="81" t="s">
        <v>58</v>
      </c>
      <c r="C6" s="202"/>
      <c r="D6" s="33"/>
      <c r="E6" s="234"/>
      <c r="F6" s="234"/>
      <c r="G6" s="235"/>
      <c r="H6" s="74"/>
      <c r="I6" s="75"/>
      <c r="J6" s="74"/>
      <c r="K6" s="74"/>
      <c r="L6" s="74"/>
      <c r="M6" s="74"/>
      <c r="N6" s="76"/>
      <c r="O6" s="53"/>
      <c r="V6" s="55"/>
      <c r="W6" s="55"/>
      <c r="X6" s="55"/>
      <c r="Y6" s="55"/>
      <c r="Z6" s="55"/>
      <c r="AA6" s="55"/>
      <c r="AB6" s="55"/>
    </row>
    <row r="7" spans="1:28" ht="14.1" customHeight="1" x14ac:dyDescent="0.2">
      <c r="A7" s="82"/>
      <c r="B7" s="81" t="s">
        <v>59</v>
      </c>
      <c r="C7" s="202"/>
      <c r="D7" s="33"/>
      <c r="E7" s="234"/>
      <c r="F7" s="234"/>
      <c r="G7" s="235"/>
      <c r="H7" s="74"/>
      <c r="I7" s="75"/>
      <c r="J7" s="74"/>
      <c r="K7" s="74"/>
      <c r="L7" s="74"/>
      <c r="M7" s="74"/>
      <c r="N7" s="76"/>
      <c r="O7" s="53"/>
      <c r="V7" s="55"/>
      <c r="W7" s="55"/>
      <c r="X7" s="55"/>
      <c r="Y7" s="55"/>
      <c r="Z7" s="55"/>
      <c r="AA7" s="55"/>
      <c r="AB7" s="55"/>
    </row>
    <row r="8" spans="1:28" ht="14.1" customHeight="1" thickBot="1" x14ac:dyDescent="0.25">
      <c r="A8" s="96"/>
      <c r="B8" s="97" t="s">
        <v>63</v>
      </c>
      <c r="C8" s="203"/>
      <c r="D8" s="204"/>
      <c r="E8" s="250"/>
      <c r="F8" s="250"/>
      <c r="G8" s="274"/>
      <c r="H8" s="98"/>
      <c r="I8" s="99"/>
      <c r="J8" s="98"/>
      <c r="K8" s="98"/>
      <c r="L8" s="98"/>
      <c r="M8" s="98"/>
      <c r="N8" s="100"/>
      <c r="O8" s="53"/>
      <c r="Q8" s="54"/>
      <c r="V8" s="55"/>
      <c r="W8" s="55"/>
      <c r="X8" s="55"/>
      <c r="Y8" s="55"/>
      <c r="Z8" s="55"/>
      <c r="AA8" s="55"/>
      <c r="AB8" s="55"/>
    </row>
    <row r="9" spans="1:28" ht="14.1" customHeight="1" x14ac:dyDescent="0.2">
      <c r="A9" s="108" t="s">
        <v>34</v>
      </c>
      <c r="B9" s="109"/>
      <c r="C9" s="144"/>
      <c r="D9" s="144"/>
      <c r="E9" s="240"/>
      <c r="F9" s="240"/>
      <c r="G9" s="145"/>
      <c r="H9" s="110"/>
      <c r="I9" s="110"/>
      <c r="J9" s="146"/>
      <c r="K9" s="110"/>
      <c r="L9" s="110"/>
      <c r="M9" s="110"/>
      <c r="N9" s="147"/>
    </row>
    <row r="10" spans="1:28" ht="14.1" customHeight="1" x14ac:dyDescent="0.2">
      <c r="A10" s="47"/>
      <c r="B10" s="83" t="s">
        <v>13</v>
      </c>
      <c r="C10" s="34">
        <v>5780</v>
      </c>
      <c r="D10" s="35">
        <v>5821</v>
      </c>
      <c r="E10" s="235">
        <v>5733</v>
      </c>
      <c r="F10" s="234">
        <v>5751</v>
      </c>
      <c r="G10" s="235">
        <v>5726</v>
      </c>
      <c r="H10" s="33"/>
      <c r="I10" s="33"/>
      <c r="J10" s="33"/>
      <c r="K10" s="33"/>
      <c r="L10" s="33"/>
      <c r="M10" s="33"/>
      <c r="N10" s="56"/>
      <c r="Q10" s="54"/>
      <c r="V10" s="55"/>
      <c r="W10" s="55"/>
      <c r="X10" s="55"/>
      <c r="Y10" s="55"/>
      <c r="Z10" s="55"/>
      <c r="AA10" s="55"/>
      <c r="AB10" s="55"/>
    </row>
    <row r="11" spans="1:28" ht="14.1" customHeight="1" x14ac:dyDescent="0.2">
      <c r="A11" s="47"/>
      <c r="B11" s="83" t="s">
        <v>14</v>
      </c>
      <c r="C11" s="34">
        <v>1629</v>
      </c>
      <c r="D11" s="35">
        <v>5</v>
      </c>
      <c r="E11" s="235">
        <v>3287</v>
      </c>
      <c r="F11" s="234">
        <v>1690</v>
      </c>
      <c r="G11" s="235">
        <v>4</v>
      </c>
      <c r="H11" s="33"/>
      <c r="I11" s="33"/>
      <c r="J11" s="33"/>
      <c r="K11" s="33"/>
      <c r="L11" s="33"/>
      <c r="M11" s="33"/>
      <c r="N11" s="56"/>
      <c r="V11" s="55"/>
      <c r="W11" s="55"/>
      <c r="X11" s="55"/>
      <c r="Y11" s="55"/>
      <c r="Z11" s="55"/>
      <c r="AA11" s="55"/>
      <c r="AB11" s="55"/>
    </row>
    <row r="12" spans="1:28" ht="14.1" customHeight="1" x14ac:dyDescent="0.2">
      <c r="A12" s="47"/>
      <c r="B12" s="83" t="s">
        <v>15</v>
      </c>
      <c r="C12" s="34">
        <v>506</v>
      </c>
      <c r="D12" s="35">
        <v>538</v>
      </c>
      <c r="E12" s="235">
        <v>457</v>
      </c>
      <c r="F12" s="234">
        <v>447</v>
      </c>
      <c r="G12" s="235">
        <v>446</v>
      </c>
      <c r="H12" s="33"/>
      <c r="I12" s="33"/>
      <c r="J12" s="33"/>
      <c r="K12" s="33"/>
      <c r="L12" s="33"/>
      <c r="M12" s="33"/>
      <c r="N12" s="56"/>
      <c r="P12" s="269"/>
      <c r="Q12" s="269"/>
      <c r="V12" s="55"/>
      <c r="W12" s="55"/>
      <c r="X12" s="55"/>
      <c r="Y12" s="55"/>
      <c r="Z12" s="55"/>
      <c r="AA12" s="55"/>
      <c r="AB12" s="55"/>
    </row>
    <row r="13" spans="1:28" ht="14.1" customHeight="1" x14ac:dyDescent="0.2">
      <c r="A13" s="111"/>
      <c r="B13" s="112" t="s">
        <v>35</v>
      </c>
      <c r="C13" s="113">
        <f>C10+C11+C12</f>
        <v>7915</v>
      </c>
      <c r="D13" s="113">
        <v>6364</v>
      </c>
      <c r="E13" s="241">
        <v>9477</v>
      </c>
      <c r="F13" s="241">
        <v>7888</v>
      </c>
      <c r="G13" s="241">
        <f t="shared" ref="G13" si="8">SUM(G10:G12)</f>
        <v>6176</v>
      </c>
      <c r="H13" s="113">
        <f t="shared" ref="G13:N13" si="9">SUM(H10:H12)</f>
        <v>0</v>
      </c>
      <c r="I13" s="113">
        <f t="shared" si="9"/>
        <v>0</v>
      </c>
      <c r="J13" s="113">
        <f t="shared" si="9"/>
        <v>0</v>
      </c>
      <c r="K13" s="113">
        <f t="shared" si="9"/>
        <v>0</v>
      </c>
      <c r="L13" s="113">
        <f t="shared" si="9"/>
        <v>0</v>
      </c>
      <c r="M13" s="113">
        <f t="shared" si="9"/>
        <v>0</v>
      </c>
      <c r="N13" s="114">
        <f t="shared" si="9"/>
        <v>0</v>
      </c>
    </row>
    <row r="14" spans="1:28" ht="14.1" customHeight="1" x14ac:dyDescent="0.2">
      <c r="A14" s="47"/>
      <c r="B14" s="81" t="s">
        <v>36</v>
      </c>
      <c r="C14" s="34">
        <v>5582</v>
      </c>
      <c r="D14" s="35">
        <v>590</v>
      </c>
      <c r="E14" s="235">
        <v>1051</v>
      </c>
      <c r="F14" s="234">
        <v>648</v>
      </c>
      <c r="G14" s="235">
        <v>713</v>
      </c>
      <c r="H14" s="33"/>
      <c r="I14" s="33"/>
      <c r="J14" s="52"/>
      <c r="K14" s="33"/>
      <c r="L14" s="33"/>
      <c r="M14" s="33"/>
      <c r="N14" s="56"/>
      <c r="P14" s="54"/>
      <c r="Q14" s="54"/>
      <c r="V14" s="55"/>
      <c r="W14" s="55"/>
      <c r="X14" s="55"/>
      <c r="Y14" s="55"/>
      <c r="Z14" s="55"/>
      <c r="AA14" s="55"/>
      <c r="AB14" s="55"/>
    </row>
    <row r="15" spans="1:28" ht="14.1" customHeight="1" x14ac:dyDescent="0.2">
      <c r="A15" s="77"/>
      <c r="B15" s="81" t="s">
        <v>61</v>
      </c>
      <c r="C15" s="78"/>
      <c r="D15" s="35"/>
      <c r="E15" s="235"/>
      <c r="F15" s="234"/>
      <c r="G15" s="235"/>
      <c r="H15" s="74"/>
      <c r="I15" s="74"/>
      <c r="J15" s="74"/>
      <c r="K15" s="74"/>
      <c r="L15" s="74"/>
      <c r="M15" s="74"/>
      <c r="N15" s="76"/>
      <c r="O15" s="53"/>
      <c r="P15" s="54"/>
      <c r="Q15" s="54"/>
      <c r="V15" s="55"/>
      <c r="W15" s="55"/>
      <c r="X15" s="55"/>
      <c r="Y15" s="55"/>
      <c r="Z15" s="55"/>
      <c r="AA15" s="55"/>
      <c r="AB15" s="55"/>
    </row>
    <row r="16" spans="1:28" ht="14.1" customHeight="1" x14ac:dyDescent="0.2">
      <c r="A16" s="77"/>
      <c r="B16" s="81" t="s">
        <v>60</v>
      </c>
      <c r="C16" s="78"/>
      <c r="D16" s="35"/>
      <c r="E16" s="235"/>
      <c r="F16" s="234"/>
      <c r="G16" s="235"/>
      <c r="H16" s="74"/>
      <c r="I16" s="74"/>
      <c r="J16" s="74"/>
      <c r="K16" s="74"/>
      <c r="L16" s="74"/>
      <c r="M16" s="74"/>
      <c r="N16" s="76"/>
      <c r="O16" s="53"/>
      <c r="P16" s="54"/>
      <c r="Q16" s="54"/>
      <c r="V16" s="55"/>
      <c r="W16" s="55"/>
      <c r="X16" s="55"/>
      <c r="Y16" s="55"/>
      <c r="Z16" s="55"/>
      <c r="AA16" s="55"/>
      <c r="AB16" s="55"/>
    </row>
    <row r="17" spans="1:28" ht="14.1" customHeight="1" thickBot="1" x14ac:dyDescent="0.25">
      <c r="A17" s="124"/>
      <c r="B17" s="125" t="s">
        <v>64</v>
      </c>
      <c r="C17" s="126">
        <f>SUM(C13:C16)</f>
        <v>13497</v>
      </c>
      <c r="D17" s="126">
        <f>D13+D14</f>
        <v>6954</v>
      </c>
      <c r="E17" s="245">
        <f t="shared" ref="E17:F17" si="10">E13+E14</f>
        <v>10528</v>
      </c>
      <c r="F17" s="245">
        <f t="shared" si="10"/>
        <v>8536</v>
      </c>
      <c r="G17" s="245">
        <f t="shared" ref="G17" si="11">SUM(G13:G16)</f>
        <v>6889</v>
      </c>
      <c r="H17" s="126">
        <f t="shared" ref="G17:N17" si="12">SUM(H13:H16)</f>
        <v>0</v>
      </c>
      <c r="I17" s="126">
        <f t="shared" si="12"/>
        <v>0</v>
      </c>
      <c r="J17" s="126">
        <f t="shared" si="12"/>
        <v>0</v>
      </c>
      <c r="K17" s="126">
        <f t="shared" si="12"/>
        <v>0</v>
      </c>
      <c r="L17" s="126">
        <f t="shared" si="12"/>
        <v>0</v>
      </c>
      <c r="M17" s="126">
        <f t="shared" si="12"/>
        <v>0</v>
      </c>
      <c r="N17" s="127">
        <f t="shared" si="12"/>
        <v>0</v>
      </c>
    </row>
    <row r="18" spans="1:28" ht="14.1" customHeight="1" x14ac:dyDescent="0.2">
      <c r="A18" s="105" t="s">
        <v>37</v>
      </c>
      <c r="B18" s="106"/>
      <c r="C18" s="121"/>
      <c r="D18" s="121"/>
      <c r="E18" s="244"/>
      <c r="F18" s="239"/>
      <c r="G18" s="244"/>
      <c r="H18" s="107"/>
      <c r="I18" s="107"/>
      <c r="J18" s="122"/>
      <c r="K18" s="107"/>
      <c r="L18" s="107"/>
      <c r="M18" s="107"/>
      <c r="N18" s="123"/>
    </row>
    <row r="19" spans="1:28" ht="14.1" customHeight="1" x14ac:dyDescent="0.2">
      <c r="A19" s="48"/>
      <c r="B19" s="84" t="s">
        <v>89</v>
      </c>
      <c r="C19" s="34">
        <v>5296</v>
      </c>
      <c r="D19" s="35">
        <v>4636</v>
      </c>
      <c r="E19" s="235">
        <v>4366</v>
      </c>
      <c r="F19" s="235">
        <v>4448</v>
      </c>
      <c r="G19" s="235">
        <v>4498</v>
      </c>
      <c r="H19" s="35"/>
      <c r="I19" s="35"/>
      <c r="J19" s="35"/>
      <c r="K19" s="33"/>
      <c r="L19" s="35"/>
      <c r="M19" s="35"/>
      <c r="N19" s="57"/>
      <c r="P19" s="58"/>
      <c r="V19" s="55"/>
      <c r="W19" s="55"/>
      <c r="X19" s="55"/>
      <c r="Y19" s="55"/>
      <c r="Z19" s="55"/>
      <c r="AA19" s="55"/>
      <c r="AB19" s="55"/>
    </row>
    <row r="20" spans="1:28" ht="14.1" customHeight="1" x14ac:dyDescent="0.2">
      <c r="A20" s="49"/>
      <c r="B20" s="85" t="s">
        <v>90</v>
      </c>
      <c r="C20" s="34">
        <v>1746</v>
      </c>
      <c r="D20" s="35">
        <v>1280</v>
      </c>
      <c r="E20" s="235">
        <v>1269</v>
      </c>
      <c r="F20" s="235">
        <v>1215</v>
      </c>
      <c r="G20" s="235">
        <v>1203</v>
      </c>
      <c r="H20" s="35"/>
      <c r="I20" s="35"/>
      <c r="J20" s="35"/>
      <c r="K20" s="33"/>
      <c r="L20" s="35"/>
      <c r="M20" s="35"/>
      <c r="N20" s="57"/>
      <c r="P20" s="59"/>
      <c r="V20" s="55"/>
      <c r="W20" s="55"/>
      <c r="X20" s="55"/>
      <c r="Y20" s="55"/>
      <c r="Z20" s="55"/>
      <c r="AA20" s="55"/>
      <c r="AB20" s="55"/>
    </row>
    <row r="21" spans="1:28" ht="14.1" customHeight="1" x14ac:dyDescent="0.2">
      <c r="A21" s="48"/>
      <c r="B21" s="84" t="s">
        <v>38</v>
      </c>
      <c r="C21" s="34">
        <v>0</v>
      </c>
      <c r="D21" s="35">
        <v>1</v>
      </c>
      <c r="E21" s="235">
        <v>0.9</v>
      </c>
      <c r="F21" s="235">
        <v>2</v>
      </c>
      <c r="G21" s="235"/>
      <c r="H21" s="35"/>
      <c r="I21" s="35"/>
      <c r="J21" s="60"/>
      <c r="K21" s="33"/>
      <c r="L21" s="35"/>
      <c r="M21" s="35"/>
      <c r="N21" s="57"/>
      <c r="V21" s="55"/>
      <c r="W21" s="55"/>
      <c r="X21" s="55"/>
      <c r="Y21" s="55"/>
      <c r="Z21" s="55"/>
      <c r="AA21" s="55"/>
      <c r="AB21" s="55"/>
    </row>
    <row r="22" spans="1:28" ht="14.1" customHeight="1" x14ac:dyDescent="0.2">
      <c r="A22" s="115"/>
      <c r="B22" s="116" t="s">
        <v>39</v>
      </c>
      <c r="C22" s="117">
        <f>SUM(C19:C21)</f>
        <v>7042</v>
      </c>
      <c r="D22" s="117">
        <f>D19+D20+D21</f>
        <v>5917</v>
      </c>
      <c r="E22" s="242">
        <f t="shared" ref="E22:F22" si="13">E19+E20+E21</f>
        <v>5635.9</v>
      </c>
      <c r="F22" s="242">
        <f t="shared" si="13"/>
        <v>5665</v>
      </c>
      <c r="G22" s="242">
        <f t="shared" ref="G22" si="14">SUM(G19:G21)</f>
        <v>5701</v>
      </c>
      <c r="H22" s="117">
        <f t="shared" ref="G22:N22" si="15">SUM(H19:H21)</f>
        <v>0</v>
      </c>
      <c r="I22" s="117">
        <f t="shared" si="15"/>
        <v>0</v>
      </c>
      <c r="J22" s="117">
        <f t="shared" si="15"/>
        <v>0</v>
      </c>
      <c r="K22" s="117">
        <f t="shared" si="15"/>
        <v>0</v>
      </c>
      <c r="L22" s="117">
        <f t="shared" si="15"/>
        <v>0</v>
      </c>
      <c r="M22" s="117">
        <f t="shared" si="15"/>
        <v>0</v>
      </c>
      <c r="N22" s="118">
        <f t="shared" si="15"/>
        <v>0</v>
      </c>
    </row>
    <row r="23" spans="1:28" ht="14.1" customHeight="1" x14ac:dyDescent="0.2">
      <c r="A23" s="50"/>
      <c r="B23" s="86" t="s">
        <v>21</v>
      </c>
      <c r="C23" s="34">
        <v>847</v>
      </c>
      <c r="D23" s="35">
        <v>1006</v>
      </c>
      <c r="E23" s="235">
        <v>1102</v>
      </c>
      <c r="F23" s="235">
        <v>730</v>
      </c>
      <c r="G23" s="235">
        <v>641</v>
      </c>
      <c r="H23" s="35"/>
      <c r="I23" s="35"/>
      <c r="J23" s="33"/>
      <c r="K23" s="33"/>
      <c r="L23" s="35"/>
      <c r="M23" s="35"/>
      <c r="N23" s="57"/>
      <c r="P23" s="41"/>
      <c r="V23" s="55"/>
      <c r="W23" s="55"/>
      <c r="X23" s="55"/>
      <c r="Y23" s="55"/>
      <c r="Z23" s="55"/>
      <c r="AA23" s="55"/>
      <c r="AB23" s="55"/>
    </row>
    <row r="24" spans="1:28" ht="14.1" customHeight="1" x14ac:dyDescent="0.2">
      <c r="A24" s="50"/>
      <c r="B24" s="86" t="s">
        <v>83</v>
      </c>
      <c r="C24" s="34">
        <v>125</v>
      </c>
      <c r="D24" s="35">
        <v>125</v>
      </c>
      <c r="E24" s="235">
        <v>113</v>
      </c>
      <c r="F24" s="235">
        <v>126</v>
      </c>
      <c r="G24" s="235">
        <v>169</v>
      </c>
      <c r="H24" s="35"/>
      <c r="I24" s="35"/>
      <c r="J24" s="33"/>
      <c r="K24" s="33"/>
      <c r="L24" s="35"/>
      <c r="M24" s="35"/>
      <c r="N24" s="57"/>
      <c r="P24" s="41"/>
      <c r="V24" s="55"/>
      <c r="W24" s="55"/>
      <c r="X24" s="55"/>
      <c r="Y24" s="55"/>
      <c r="Z24" s="55"/>
      <c r="AA24" s="55"/>
      <c r="AB24" s="55"/>
    </row>
    <row r="25" spans="1:28" ht="14.1" customHeight="1" x14ac:dyDescent="0.2">
      <c r="A25" s="50"/>
      <c r="B25" s="86" t="s">
        <v>84</v>
      </c>
      <c r="C25" s="34">
        <v>99</v>
      </c>
      <c r="D25" s="35">
        <v>119</v>
      </c>
      <c r="E25" s="235">
        <v>114</v>
      </c>
      <c r="F25" s="235">
        <v>138</v>
      </c>
      <c r="G25" s="235">
        <v>142</v>
      </c>
      <c r="H25" s="35"/>
      <c r="I25" s="35"/>
      <c r="J25" s="33"/>
      <c r="K25" s="33"/>
      <c r="L25" s="35"/>
      <c r="M25" s="35"/>
      <c r="N25" s="57"/>
      <c r="P25" s="41"/>
      <c r="V25" s="55"/>
      <c r="W25" s="55"/>
      <c r="X25" s="55"/>
      <c r="Y25" s="55"/>
      <c r="Z25" s="55"/>
      <c r="AA25" s="55"/>
      <c r="AB25" s="55"/>
    </row>
    <row r="26" spans="1:28" ht="14.1" customHeight="1" x14ac:dyDescent="0.2">
      <c r="A26" s="50"/>
      <c r="B26" s="86" t="s">
        <v>86</v>
      </c>
      <c r="C26" s="34">
        <v>1187</v>
      </c>
      <c r="D26" s="35">
        <v>508</v>
      </c>
      <c r="E26" s="235">
        <v>829</v>
      </c>
      <c r="F26" s="235">
        <v>727</v>
      </c>
      <c r="G26" s="235">
        <v>616</v>
      </c>
      <c r="H26" s="35"/>
      <c r="I26" s="35"/>
      <c r="J26" s="33"/>
      <c r="K26" s="33"/>
      <c r="L26" s="35"/>
      <c r="M26" s="35"/>
      <c r="N26" s="57"/>
      <c r="P26" s="41"/>
      <c r="V26" s="55"/>
      <c r="W26" s="55"/>
      <c r="X26" s="55"/>
      <c r="Y26" s="55"/>
      <c r="Z26" s="55"/>
      <c r="AA26" s="55"/>
      <c r="AB26" s="55"/>
    </row>
    <row r="27" spans="1:28" ht="14.1" customHeight="1" x14ac:dyDescent="0.2">
      <c r="A27" s="50"/>
      <c r="B27" s="86" t="s">
        <v>22</v>
      </c>
      <c r="C27" s="34">
        <v>204</v>
      </c>
      <c r="D27" s="35">
        <v>193</v>
      </c>
      <c r="E27" s="235">
        <v>278</v>
      </c>
      <c r="F27" s="235">
        <v>238</v>
      </c>
      <c r="G27" s="235">
        <v>200</v>
      </c>
      <c r="H27" s="35"/>
      <c r="I27" s="35"/>
      <c r="J27" s="33"/>
      <c r="K27" s="33"/>
      <c r="L27" s="35"/>
      <c r="M27" s="35"/>
      <c r="N27" s="57"/>
      <c r="P27" s="41"/>
      <c r="Y27" s="59"/>
      <c r="AB27" s="55"/>
    </row>
    <row r="28" spans="1:28" ht="14.1" customHeight="1" x14ac:dyDescent="0.2">
      <c r="A28" s="115"/>
      <c r="B28" s="116" t="s">
        <v>23</v>
      </c>
      <c r="C28" s="117">
        <f t="shared" ref="C28" si="16">SUM(C23:C27)</f>
        <v>2462</v>
      </c>
      <c r="D28" s="117">
        <f>D23+D24+D25+D26+D27</f>
        <v>1951</v>
      </c>
      <c r="E28" s="242">
        <f t="shared" ref="E28:F28" si="17">E23+E24+E25+E26+E27</f>
        <v>2436</v>
      </c>
      <c r="F28" s="242">
        <f t="shared" si="17"/>
        <v>1959</v>
      </c>
      <c r="G28" s="242">
        <f t="shared" ref="G28" si="18">SUM(G23:G27)</f>
        <v>1768</v>
      </c>
      <c r="H28" s="117">
        <f t="shared" ref="G28:N28" si="19">SUM(H23:H27)</f>
        <v>0</v>
      </c>
      <c r="I28" s="117">
        <f t="shared" si="19"/>
        <v>0</v>
      </c>
      <c r="J28" s="117">
        <f t="shared" si="19"/>
        <v>0</v>
      </c>
      <c r="K28" s="117">
        <f t="shared" si="19"/>
        <v>0</v>
      </c>
      <c r="L28" s="117">
        <f t="shared" si="19"/>
        <v>0</v>
      </c>
      <c r="M28" s="117">
        <f t="shared" si="19"/>
        <v>0</v>
      </c>
      <c r="N28" s="118">
        <f t="shared" si="19"/>
        <v>0</v>
      </c>
      <c r="O28" s="61"/>
      <c r="P28" s="41"/>
    </row>
    <row r="29" spans="1:28" ht="14.1" customHeight="1" x14ac:dyDescent="0.2">
      <c r="A29" s="77"/>
      <c r="B29" s="87" t="s">
        <v>40</v>
      </c>
      <c r="C29" s="78">
        <v>313</v>
      </c>
      <c r="D29" s="35">
        <v>6</v>
      </c>
      <c r="E29" s="235">
        <v>257</v>
      </c>
      <c r="F29" s="235">
        <v>241</v>
      </c>
      <c r="G29" s="235">
        <v>134</v>
      </c>
      <c r="H29" s="75"/>
      <c r="I29" s="75"/>
      <c r="J29" s="74"/>
      <c r="K29" s="74"/>
      <c r="L29" s="75"/>
      <c r="M29" s="75"/>
      <c r="N29" s="79"/>
      <c r="O29" s="61"/>
      <c r="P29" s="41"/>
      <c r="AB29" s="55"/>
    </row>
    <row r="30" spans="1:28" ht="14.1" customHeight="1" x14ac:dyDescent="0.2">
      <c r="A30" s="50"/>
      <c r="B30" s="84" t="s">
        <v>41</v>
      </c>
      <c r="C30" s="34">
        <v>10</v>
      </c>
      <c r="D30" s="35">
        <v>6</v>
      </c>
      <c r="E30" s="235">
        <v>12</v>
      </c>
      <c r="F30" s="235">
        <v>19</v>
      </c>
      <c r="G30" s="235">
        <v>31</v>
      </c>
      <c r="H30" s="35"/>
      <c r="I30" s="35"/>
      <c r="J30" s="33"/>
      <c r="K30" s="33"/>
      <c r="L30" s="35"/>
      <c r="M30" s="35"/>
      <c r="N30" s="57"/>
      <c r="O30" s="61"/>
      <c r="P30" s="41"/>
      <c r="AB30" s="55"/>
    </row>
    <row r="31" spans="1:28" ht="14.1" customHeight="1" x14ac:dyDescent="0.2">
      <c r="A31" s="50"/>
      <c r="B31" s="84" t="s">
        <v>42</v>
      </c>
      <c r="C31" s="34">
        <v>165</v>
      </c>
      <c r="D31" s="35">
        <v>1</v>
      </c>
      <c r="E31" s="235">
        <v>10</v>
      </c>
      <c r="F31" s="235">
        <v>7</v>
      </c>
      <c r="G31" s="235">
        <v>32</v>
      </c>
      <c r="H31" s="35"/>
      <c r="I31" s="35"/>
      <c r="J31" s="33"/>
      <c r="K31" s="33"/>
      <c r="L31" s="35"/>
      <c r="M31" s="35"/>
      <c r="N31" s="57"/>
      <c r="O31" s="61"/>
      <c r="P31" s="41"/>
      <c r="Y31" s="59"/>
      <c r="AB31" s="55"/>
    </row>
    <row r="32" spans="1:28" ht="14.1" customHeight="1" x14ac:dyDescent="0.2">
      <c r="A32" s="50"/>
      <c r="B32" s="84" t="s">
        <v>43</v>
      </c>
      <c r="C32" s="34">
        <v>6</v>
      </c>
      <c r="D32" s="35">
        <v>8</v>
      </c>
      <c r="E32" s="235">
        <v>5</v>
      </c>
      <c r="F32" s="235"/>
      <c r="G32" s="235">
        <v>20</v>
      </c>
      <c r="H32" s="35"/>
      <c r="I32" s="35"/>
      <c r="J32" s="33"/>
      <c r="K32" s="33"/>
      <c r="L32" s="35"/>
      <c r="M32" s="35"/>
      <c r="N32" s="57"/>
      <c r="O32" s="61"/>
      <c r="P32" s="41"/>
      <c r="AB32" s="55"/>
    </row>
    <row r="33" spans="1:28" ht="14.1" customHeight="1" x14ac:dyDescent="0.2">
      <c r="A33" s="50"/>
      <c r="B33" s="84" t="s">
        <v>44</v>
      </c>
      <c r="C33" s="34">
        <v>4</v>
      </c>
      <c r="D33" s="35">
        <v>3</v>
      </c>
      <c r="E33" s="235">
        <v>24</v>
      </c>
      <c r="F33" s="235">
        <v>41</v>
      </c>
      <c r="G33" s="235">
        <v>4</v>
      </c>
      <c r="H33" s="35"/>
      <c r="I33" s="35"/>
      <c r="J33" s="33"/>
      <c r="K33" s="33"/>
      <c r="L33" s="35"/>
      <c r="M33" s="35"/>
      <c r="N33" s="57"/>
      <c r="O33" s="41"/>
      <c r="P33" s="41"/>
      <c r="AB33" s="55"/>
    </row>
    <row r="34" spans="1:28" ht="14.1" customHeight="1" x14ac:dyDescent="0.2">
      <c r="A34" s="115"/>
      <c r="B34" s="116" t="s">
        <v>45</v>
      </c>
      <c r="C34" s="119">
        <v>184</v>
      </c>
      <c r="D34" s="119">
        <f>D30+D31+D32+D33</f>
        <v>18</v>
      </c>
      <c r="E34" s="243">
        <f t="shared" ref="E34:F34" si="20">E30+E31+E32+E33</f>
        <v>51</v>
      </c>
      <c r="F34" s="243">
        <f>F30+F31+F33</f>
        <v>67</v>
      </c>
      <c r="G34" s="243">
        <f t="shared" ref="G34" si="21">SUM(G30:G33)</f>
        <v>87</v>
      </c>
      <c r="H34" s="119">
        <f t="shared" ref="G34:N34" si="22">SUM(H30:H33)</f>
        <v>0</v>
      </c>
      <c r="I34" s="119">
        <f t="shared" si="22"/>
        <v>0</v>
      </c>
      <c r="J34" s="119">
        <f t="shared" si="22"/>
        <v>0</v>
      </c>
      <c r="K34" s="119">
        <f t="shared" si="22"/>
        <v>0</v>
      </c>
      <c r="L34" s="119">
        <f t="shared" si="22"/>
        <v>0</v>
      </c>
      <c r="M34" s="119">
        <f t="shared" si="22"/>
        <v>0</v>
      </c>
      <c r="N34" s="120">
        <f t="shared" si="22"/>
        <v>0</v>
      </c>
      <c r="P34" s="41"/>
    </row>
    <row r="35" spans="1:28" ht="14.1" customHeight="1" x14ac:dyDescent="0.2">
      <c r="A35" s="47"/>
      <c r="B35" s="84" t="s">
        <v>46</v>
      </c>
      <c r="C35" s="32">
        <v>5082</v>
      </c>
      <c r="D35" s="52">
        <v>664</v>
      </c>
      <c r="E35" s="237">
        <v>626</v>
      </c>
      <c r="F35" s="235">
        <v>481</v>
      </c>
      <c r="G35" s="235">
        <v>446</v>
      </c>
      <c r="H35" s="35"/>
      <c r="I35" s="35"/>
      <c r="J35" s="33"/>
      <c r="K35" s="33"/>
      <c r="L35" s="35"/>
      <c r="M35" s="35"/>
      <c r="N35" s="57"/>
      <c r="P35" s="41"/>
      <c r="AB35" s="55"/>
    </row>
    <row r="36" spans="1:28" ht="14.1" customHeight="1" x14ac:dyDescent="0.2">
      <c r="A36" s="77"/>
      <c r="B36" s="87" t="s">
        <v>62</v>
      </c>
      <c r="C36" s="80"/>
      <c r="D36" s="33"/>
      <c r="E36" s="234"/>
      <c r="F36" s="235"/>
      <c r="G36" s="235"/>
      <c r="H36" s="75"/>
      <c r="I36" s="75"/>
      <c r="J36" s="74"/>
      <c r="K36" s="74"/>
      <c r="L36" s="75"/>
      <c r="M36" s="75"/>
      <c r="N36" s="79"/>
      <c r="AB36" s="55"/>
    </row>
    <row r="37" spans="1:28" ht="14.1" customHeight="1" x14ac:dyDescent="0.2">
      <c r="A37" s="77"/>
      <c r="B37" s="87" t="s">
        <v>91</v>
      </c>
      <c r="C37" s="80"/>
      <c r="D37" s="33"/>
      <c r="E37" s="234"/>
      <c r="F37" s="235"/>
      <c r="G37" s="235"/>
      <c r="H37" s="75"/>
      <c r="I37" s="75"/>
      <c r="J37" s="74"/>
      <c r="K37" s="74"/>
      <c r="L37" s="75"/>
      <c r="M37" s="75"/>
      <c r="N37" s="79"/>
      <c r="AB37" s="55"/>
    </row>
    <row r="38" spans="1:28" ht="14.1" customHeight="1" x14ac:dyDescent="0.2">
      <c r="A38" s="128"/>
      <c r="B38" s="129" t="s">
        <v>88</v>
      </c>
      <c r="C38" s="130">
        <f>C22+C28+C29+C34+C35+C36+C37</f>
        <v>15083</v>
      </c>
      <c r="D38" s="130">
        <f>D22+D28+D29+D34+D35</f>
        <v>8556</v>
      </c>
      <c r="E38" s="246">
        <f t="shared" ref="E38:F38" si="23">E22+E28+E29+E34+E35</f>
        <v>9005.9</v>
      </c>
      <c r="F38" s="246">
        <f t="shared" si="23"/>
        <v>8413</v>
      </c>
      <c r="G38" s="246">
        <f t="shared" ref="G38" si="24">G37+G36+G35+G34+G29+G28+G22</f>
        <v>8136</v>
      </c>
      <c r="H38" s="130">
        <f t="shared" ref="G38:N38" si="25">H37+H36+H35+H34+H29+H28+H22</f>
        <v>0</v>
      </c>
      <c r="I38" s="130">
        <f t="shared" si="25"/>
        <v>0</v>
      </c>
      <c r="J38" s="130">
        <f t="shared" si="25"/>
        <v>0</v>
      </c>
      <c r="K38" s="130">
        <f t="shared" si="25"/>
        <v>0</v>
      </c>
      <c r="L38" s="130">
        <f t="shared" si="25"/>
        <v>0</v>
      </c>
      <c r="M38" s="130">
        <f t="shared" si="25"/>
        <v>0</v>
      </c>
      <c r="N38" s="131">
        <f t="shared" si="25"/>
        <v>0</v>
      </c>
      <c r="Y38" s="59"/>
    </row>
    <row r="39" spans="1:28" ht="14.1" customHeight="1" thickBot="1" x14ac:dyDescent="0.25">
      <c r="A39" s="89"/>
      <c r="B39" s="88" t="s">
        <v>47</v>
      </c>
      <c r="C39" s="51">
        <f>C17-C38</f>
        <v>-1586</v>
      </c>
      <c r="D39" s="51">
        <f>D17-D38</f>
        <v>-1602</v>
      </c>
      <c r="E39" s="236">
        <f t="shared" ref="E39:G39" si="26">E17-E38</f>
        <v>1522.1000000000004</v>
      </c>
      <c r="F39" s="236">
        <f t="shared" si="26"/>
        <v>123</v>
      </c>
      <c r="G39" s="236">
        <f t="shared" si="26"/>
        <v>-1247</v>
      </c>
      <c r="H39" s="51">
        <f t="shared" ref="G39:N39" si="27">H17-H38</f>
        <v>0</v>
      </c>
      <c r="I39" s="51">
        <f t="shared" si="27"/>
        <v>0</v>
      </c>
      <c r="J39" s="51">
        <f t="shared" si="27"/>
        <v>0</v>
      </c>
      <c r="K39" s="51">
        <f t="shared" si="27"/>
        <v>0</v>
      </c>
      <c r="L39" s="51">
        <f t="shared" si="27"/>
        <v>0</v>
      </c>
      <c r="M39" s="51">
        <f t="shared" si="27"/>
        <v>0</v>
      </c>
      <c r="N39" s="73">
        <f t="shared" si="27"/>
        <v>0</v>
      </c>
      <c r="Y39" s="55"/>
    </row>
    <row r="40" spans="1:28" ht="18" customHeight="1" thickBot="1" x14ac:dyDescent="0.3">
      <c r="A40" s="270" t="s">
        <v>50</v>
      </c>
      <c r="B40" s="271"/>
      <c r="C40" s="142">
        <f>C3+C17-C38</f>
        <v>1662</v>
      </c>
      <c r="D40" s="142">
        <f>D3+D17-D38</f>
        <v>60</v>
      </c>
      <c r="E40" s="249">
        <f t="shared" ref="E40:G40" si="28">E3+E17-E38</f>
        <v>1582.1000000000004</v>
      </c>
      <c r="F40" s="249">
        <f t="shared" si="28"/>
        <v>1705</v>
      </c>
      <c r="G40" s="249">
        <f t="shared" si="28"/>
        <v>458</v>
      </c>
      <c r="H40" s="142">
        <f t="shared" ref="G40:N40" si="29">H3+H17-H38</f>
        <v>458</v>
      </c>
      <c r="I40" s="142">
        <f t="shared" si="29"/>
        <v>458</v>
      </c>
      <c r="J40" s="142">
        <f t="shared" si="29"/>
        <v>458</v>
      </c>
      <c r="K40" s="142">
        <f t="shared" si="29"/>
        <v>458</v>
      </c>
      <c r="L40" s="142">
        <f t="shared" si="29"/>
        <v>458</v>
      </c>
      <c r="M40" s="142">
        <f t="shared" si="29"/>
        <v>458</v>
      </c>
      <c r="N40" s="143">
        <f t="shared" si="29"/>
        <v>458</v>
      </c>
    </row>
    <row r="41" spans="1:28" ht="18" customHeight="1" x14ac:dyDescent="0.25">
      <c r="A41" s="43"/>
      <c r="B41" s="44"/>
      <c r="C41" s="45"/>
      <c r="D41" s="46"/>
      <c r="E41" s="46"/>
      <c r="F41" s="46"/>
      <c r="G41" s="46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2022-05-27T10:48:47Z</dcterms:modified>
</cp:coreProperties>
</file>