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5440" windowHeight="15990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4" l="1"/>
  <c r="H38" i="4" s="1"/>
  <c r="G34" i="4"/>
  <c r="H28" i="4"/>
  <c r="G28" i="4"/>
  <c r="G38" i="4" s="1"/>
  <c r="H22" i="4"/>
  <c r="G22" i="4"/>
  <c r="H13" i="4"/>
  <c r="H17" i="4" s="1"/>
  <c r="H39" i="4" s="1"/>
  <c r="G13" i="4"/>
  <c r="G17" i="4" s="1"/>
  <c r="G39" i="4" s="1"/>
  <c r="G3" i="4"/>
  <c r="G40" i="4" l="1"/>
  <c r="H3" i="4" s="1"/>
  <c r="H40" i="4" s="1"/>
  <c r="G34" i="3" l="1"/>
  <c r="F34" i="3"/>
  <c r="G28" i="3"/>
  <c r="G27" i="3"/>
  <c r="F27" i="3"/>
  <c r="F28" i="3" s="1"/>
  <c r="G22" i="3"/>
  <c r="F22" i="3"/>
  <c r="G14" i="3"/>
  <c r="F14" i="3"/>
  <c r="G9" i="3"/>
  <c r="F9" i="3"/>
  <c r="C27" i="3"/>
  <c r="D22" i="3"/>
  <c r="D27" i="3" s="1"/>
  <c r="C22" i="3"/>
  <c r="D9" i="3"/>
  <c r="D14" i="3" s="1"/>
  <c r="D28" i="3" s="1"/>
  <c r="D34" i="3" s="1"/>
  <c r="C9" i="3"/>
  <c r="C14" i="3" s="1"/>
  <c r="C28" i="3" s="1"/>
  <c r="C34" i="3" s="1"/>
  <c r="F34" i="4" l="1"/>
  <c r="F28" i="4"/>
  <c r="F22" i="4"/>
  <c r="F38" i="4" s="1"/>
  <c r="F39" i="4" s="1"/>
  <c r="F17" i="4"/>
  <c r="F40" i="4" s="1"/>
  <c r="H33" i="3" l="1"/>
  <c r="H32" i="3"/>
  <c r="H29" i="3"/>
  <c r="H26" i="3"/>
  <c r="H25" i="3"/>
  <c r="H23" i="3"/>
  <c r="H20" i="3"/>
  <c r="H19" i="3"/>
  <c r="H18" i="3"/>
  <c r="H13" i="3"/>
  <c r="H10" i="3"/>
  <c r="H8" i="3"/>
  <c r="H7" i="3"/>
  <c r="E34" i="4"/>
  <c r="E28" i="4"/>
  <c r="E22" i="4"/>
  <c r="E17" i="4"/>
  <c r="H31" i="3"/>
  <c r="H30" i="3"/>
  <c r="H24" i="3"/>
  <c r="H21" i="3"/>
  <c r="H12" i="3"/>
  <c r="H11" i="3"/>
  <c r="H6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J14" i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H11" i="1" s="1"/>
  <c r="I4" i="1"/>
  <c r="I11" i="1" s="1"/>
  <c r="J4" i="1"/>
  <c r="K4" i="1"/>
  <c r="L4" i="1"/>
  <c r="L11" i="1" s="1"/>
  <c r="M4" i="1"/>
  <c r="N4" i="1"/>
  <c r="N11" i="1" s="1"/>
  <c r="C4" i="1"/>
  <c r="M21" i="1"/>
  <c r="L21" i="1"/>
  <c r="K21" i="1"/>
  <c r="J21" i="1"/>
  <c r="I21" i="1"/>
  <c r="M11" i="1"/>
  <c r="G11" i="1" l="1"/>
  <c r="F11" i="1"/>
  <c r="E11" i="1"/>
  <c r="K11" i="1"/>
  <c r="J11" i="1"/>
  <c r="D11" i="1"/>
  <c r="C21" i="1" l="1"/>
  <c r="C11" i="1"/>
  <c r="I13" i="4"/>
  <c r="J13" i="4"/>
  <c r="K13" i="4"/>
  <c r="L13" i="4"/>
  <c r="M13" i="4"/>
  <c r="N13" i="4"/>
  <c r="I34" i="4"/>
  <c r="J34" i="4"/>
  <c r="K34" i="4"/>
  <c r="L34" i="4"/>
  <c r="M34" i="4"/>
  <c r="N34" i="4"/>
  <c r="I28" i="4"/>
  <c r="J28" i="4"/>
  <c r="K28" i="4"/>
  <c r="L28" i="4"/>
  <c r="M28" i="4"/>
  <c r="N28" i="4"/>
  <c r="I22" i="4"/>
  <c r="J22" i="4"/>
  <c r="K22" i="4"/>
  <c r="L22" i="4"/>
  <c r="M22" i="4"/>
  <c r="N22" i="4"/>
  <c r="I17" i="4"/>
  <c r="J17" i="4"/>
  <c r="K17" i="4"/>
  <c r="L17" i="4"/>
  <c r="M17" i="4"/>
  <c r="N17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I38" i="4"/>
  <c r="I39" i="4" s="1"/>
  <c r="I3" i="4" l="1"/>
  <c r="I40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<sst xmlns="http://schemas.openxmlformats.org/spreadsheetml/2006/main" count="153" uniqueCount="134">
  <si>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</si>
  <si>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</si>
  <si>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</si>
  <si>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</si>
  <si>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</si>
  <si>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</si>
  <si>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</si>
  <si>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</si>
  <si>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</si>
  <si>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</si>
  <si>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</si>
  <si>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</si>
  <si>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</si>
  <si>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</si>
  <si>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</si>
  <si>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</si>
  <si>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</si>
  <si>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</si>
  <si>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</si>
  <si>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</si>
  <si>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</si>
  <si>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</si>
  <si>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</si>
  <si>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</si>
  <si>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</si>
  <si>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</si>
  <si>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</si>
  <si>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</si>
  <si>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</si>
  <si>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</si>
  <si>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</si>
  <si>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</si>
  <si>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</si>
  <si>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</si>
  <si>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</si>
  <si>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</si>
  <si>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</si>
  <si>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</si>
  <si>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</si>
  <si>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</si>
  <si>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</si>
  <si>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</si>
  <si>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</si>
  <si>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</si>
  <si>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</si>
  <si>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</si>
  <si>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</si>
  <si>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</si>
  <si>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</si>
  <si>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</si>
  <si>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</si>
  <si>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</si>
  <si>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</si>
  <si>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</si>
  <si>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</si>
  <si>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</si>
  <si>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</si>
  <si>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</si>
  <si>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</si>
  <si>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</si>
  <si>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</si>
  <si>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</si>
  <si>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</si>
  <si>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</si>
  <si>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</si>
  <si>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</si>
  <si>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</si>
  <si>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</si>
  <si>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</si>
  <si>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</si>
  <si>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</si>
  <si>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</si>
  <si>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</si>
  <si>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</si>
  <si>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</si>
  <si>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</si>
  <si>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</si>
  <si>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</si>
  <si>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</si>
  <si>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</si>
  <si>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</si>
  <si>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</si>
  <si>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</si>
  <si>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</si>
  <si>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</si>
  <si>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</si>
  <si>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</si>
  <si>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</si>
  <si>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</si>
  <si>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</si>
  <si>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</si>
  <si>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</si>
  <si>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</si>
  <si>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</si>
  <si>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</si>
  <si>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</si>
  <si>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</si>
  <si>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</si>
  <si>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</si>
  <si>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</si>
  <si>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</si>
  <si>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</si>
  <si>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06_2022</t>
  </si>
  <si>
    <t>Výhľad 07_2022</t>
  </si>
  <si>
    <t>Výhľad 08_2022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</si>
  <si>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</si>
  <si>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</si>
  <si>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</si>
  <si>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</si>
  <si>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</si>
  <si>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</si>
  <si>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</si>
  <si>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</si>
  <si>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</si>
  <si>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</si>
  <si>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</si>
  <si>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</si>
  <si>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</si>
  <si>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</si>
  <si>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</si>
  <si>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</si>
  <si>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</si>
  <si>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</si>
  <si>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</si>
  <si>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</si>
  <si>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</si>
  <si>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</si>
  <si>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</si>
  <si>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</si>
  <si>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Máj 2022</t>
  </si>
  <si>
    <t>Máj</t>
  </si>
  <si>
    <t>Január - Máj</t>
  </si>
  <si>
    <t>V položke "Počet hospitalizačných prípadov" je uvedený aj počet JZS (za máj 860 prípadov a za 1-5  3 655 prípadov), ktorú UNM vykazuje do zdravotných poisťovní na základe zmlúv.</t>
  </si>
  <si>
    <t>Skutočnosť  05_2022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</si>
</sst>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\(#,##0\);\-"/>
    <numFmt numFmtId="165" formatCode="#,##0;[Red]\ \(#,##0\);\-"/>
  </numFmts>
  <fonts count="26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9" fillId="0" borderId="0" applyFont="0" applyFill="0" applyBorder="0" applyAlignment="0" applyProtection="0"/>
    <xf numFmtId="0" fontId="22" fillId="0" borderId="0"/>
    <xf numFmtId="0" fontId="22" fillId="0" borderId="0"/>
    <xf numFmtId="0" fontId="10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75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0" fontId="0" fillId="0" borderId="0" xfId="0" applyBorder="1"/>
    <xf numFmtId="0" fontId="0" fillId="5" borderId="0" xfId="0" applyFont="1" applyFill="1"/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 applyAlignment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0" fillId="0" borderId="6" xfId="0" applyFont="1" applyBorder="1"/>
    <xf numFmtId="0" fontId="0" fillId="0" borderId="1" xfId="0" applyFont="1" applyFill="1" applyBorder="1"/>
    <xf numFmtId="0" fontId="0" fillId="0" borderId="23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6" fillId="0" borderId="14" xfId="0" applyFont="1" applyBorder="1"/>
    <xf numFmtId="0" fontId="0" fillId="0" borderId="14" xfId="0" applyFont="1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5" fillId="0" borderId="1" xfId="0" applyNumberFormat="1" applyFont="1" applyFill="1" applyBorder="1"/>
    <xf numFmtId="3" fontId="18" fillId="0" borderId="1" xfId="0" applyNumberFormat="1" applyFont="1" applyFill="1" applyBorder="1"/>
    <xf numFmtId="3" fontId="15" fillId="0" borderId="10" xfId="0" applyNumberFormat="1" applyFont="1" applyFill="1" applyBorder="1"/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8" fillId="0" borderId="10" xfId="0" applyNumberFormat="1" applyFont="1" applyFill="1" applyBorder="1"/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6" xfId="0" applyNumberFormat="1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7" fillId="0" borderId="0" xfId="0" applyFont="1" applyBorder="1"/>
    <xf numFmtId="0" fontId="15" fillId="0" borderId="0" xfId="0" applyNumberFormat="1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2" xfId="0" applyFont="1" applyFill="1" applyBorder="1"/>
    <xf numFmtId="0" fontId="15" fillId="0" borderId="27" xfId="0" applyNumberFormat="1" applyFont="1" applyFill="1" applyBorder="1"/>
    <xf numFmtId="3" fontId="15" fillId="0" borderId="13" xfId="0" applyNumberFormat="1" applyFont="1" applyFill="1" applyBorder="1"/>
    <xf numFmtId="3" fontId="18" fillId="0" borderId="13" xfId="0" applyNumberFormat="1" applyFont="1" applyFill="1" applyBorder="1"/>
    <xf numFmtId="3" fontId="15" fillId="0" borderId="24" xfId="0" applyNumberFormat="1" applyFont="1" applyFill="1" applyBorder="1"/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3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3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8" borderId="10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21" fillId="14" borderId="8" xfId="0" applyNumberFormat="1" applyFont="1" applyFill="1" applyBorder="1"/>
    <xf numFmtId="3" fontId="15" fillId="14" borderId="11" xfId="0" applyNumberFormat="1" applyFont="1" applyFill="1" applyBorder="1"/>
    <xf numFmtId="0" fontId="15" fillId="16" borderId="12" xfId="0" applyFont="1" applyFill="1" applyBorder="1" applyAlignment="1">
      <alignment horizontal="center"/>
    </xf>
    <xf numFmtId="0" fontId="15" fillId="16" borderId="27" xfId="0" applyNumberFormat="1" applyFont="1" applyFill="1" applyBorder="1"/>
    <xf numFmtId="3" fontId="18" fillId="16" borderId="13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15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3" fontId="0" fillId="12" borderId="11" xfId="0" applyNumberFormat="1" applyFill="1" applyBorder="1"/>
    <xf numFmtId="0" fontId="14" fillId="13" borderId="28" xfId="0" applyNumberFormat="1" applyFont="1" applyFill="1" applyBorder="1" applyAlignment="1"/>
    <xf numFmtId="0" fontId="12" fillId="13" borderId="29" xfId="0" applyNumberFormat="1" applyFont="1" applyFill="1" applyBorder="1" applyAlignment="1"/>
    <xf numFmtId="3" fontId="16" fillId="13" borderId="30" xfId="0" applyNumberFormat="1" applyFont="1" applyFill="1" applyBorder="1" applyAlignment="1">
      <alignment horizontal="right"/>
    </xf>
    <xf numFmtId="3" fontId="16" fillId="13" borderId="30" xfId="0" applyNumberFormat="1" applyFont="1" applyFill="1" applyBorder="1"/>
    <xf numFmtId="3" fontId="16" fillId="13" borderId="31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18" fillId="16" borderId="8" xfId="0" applyNumberFormat="1" applyFont="1" applyFill="1" applyBorder="1"/>
    <xf numFmtId="3" fontId="21" fillId="16" borderId="8" xfId="0" applyNumberFormat="1" applyFont="1" applyFill="1" applyBorder="1"/>
    <xf numFmtId="3" fontId="15" fillId="16" borderId="11" xfId="0" applyNumberFormat="1" applyFont="1" applyFill="1" applyBorder="1"/>
    <xf numFmtId="0" fontId="4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9" fontId="6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8" xfId="0" applyFont="1" applyBorder="1" applyAlignment="1">
      <alignment horizontal="left" vertical="center"/>
    </xf>
    <xf numFmtId="16" fontId="15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16" fontId="15" fillId="0" borderId="1" xfId="0" applyNumberFormat="1" applyFont="1" applyFill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6" fillId="3" borderId="0" xfId="5" applyFont="1" applyFill="1" applyBorder="1" applyAlignment="1">
      <alignment vertical="center"/>
    </xf>
    <xf numFmtId="0" fontId="5" fillId="0" borderId="1" xfId="5" applyFill="1" applyBorder="1" applyAlignment="1">
      <alignment horizontal="left" vertical="center"/>
    </xf>
    <xf numFmtId="0" fontId="0" fillId="0" borderId="1" xfId="5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17" fillId="11" borderId="1" xfId="13" applyNumberFormat="1" applyFont="1" applyFill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15" fillId="0" borderId="13" xfId="0" applyNumberFormat="1" applyFont="1" applyBorder="1"/>
    <xf numFmtId="3" fontId="25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0" fontId="6" fillId="3" borderId="0" xfId="5" applyFont="1" applyFill="1" applyAlignment="1">
      <alignment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3" fontId="6" fillId="0" borderId="23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5" fillId="0" borderId="1" xfId="0" applyNumberFormat="1" applyFont="1" applyBorder="1"/>
    <xf numFmtId="3" fontId="18" fillId="0" borderId="1" xfId="0" applyNumberFormat="1" applyFont="1" applyBorder="1"/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8" fillId="15" borderId="3" xfId="0" applyFont="1" applyFill="1" applyBorder="1" applyAlignment="1">
      <alignment horizontal="center" vertical="center" wrapText="1"/>
    </xf>
    <xf numFmtId="3" fontId="15" fillId="14" borderId="8" xfId="0" applyNumberFormat="1" applyFont="1" applyFill="1" applyBorder="1"/>
    <xf numFmtId="3" fontId="15" fillId="16" borderId="8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0" applyNumberFormat="1" applyFont="1" applyFill="1" applyBorder="1"/>
    <xf numFmtId="3" fontId="18" fillId="16" borderId="13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6" fillId="13" borderId="30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5" fillId="0" borderId="13" xfId="0" applyNumberFormat="1" applyFont="1" applyBorder="1"/>
    <xf numFmtId="3" fontId="18" fillId="0" borderId="13" xfId="0" applyNumberFormat="1" applyFont="1" applyBorder="1"/>
    <xf numFmtId="3" fontId="10" fillId="0" borderId="1" xfId="0" applyNumberFormat="1" applyFont="1" applyBorder="1" applyAlignment="1">
      <alignment vertical="center"/>
    </xf>
    <xf numFmtId="49" fontId="23" fillId="9" borderId="14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 vertical="center"/>
    </xf>
    <xf numFmtId="49" fontId="23" fillId="9" borderId="2" xfId="0" applyNumberFormat="1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NumberFormat="1" applyFont="1" applyFill="1" applyBorder="1" applyAlignment="1">
      <alignment horizontal="center"/>
    </xf>
    <xf numFmtId="0" fontId="14" fillId="13" borderId="22" xfId="0" applyNumberFormat="1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</cellXfs>
  <cellStyles count="19">
    <cellStyle name="čiarky 2" xfId="1"/>
    <cellStyle name="Normal 2" xfId="2"/>
    <cellStyle name="Normal 2 2" xfId="3"/>
    <cellStyle name="Normálna" xfId="0" builtinId="0"/>
    <cellStyle name="Normálna 12" xfId="16"/>
    <cellStyle name="Normálna 13" xfId="18"/>
    <cellStyle name="Normálna 2" xfId="4"/>
    <cellStyle name="Normálna 3" xfId="5"/>
    <cellStyle name="Normálna 4" xfId="6"/>
    <cellStyle name="Normálna 5" xfId="15"/>
    <cellStyle name="Normálna 5 2" xfId="17"/>
    <cellStyle name="normálne 2" xfId="7"/>
    <cellStyle name="normálne 2 2" xfId="8"/>
    <cellStyle name="normálne 3" xfId="9"/>
    <cellStyle name="normálne 3 2" xfId="10"/>
    <cellStyle name="Percent 2" xfId="11"/>
    <cellStyle name="Percent 2 2" xfId="12"/>
    <cellStyle name="Percentá" xfId="13" builtinId="5"/>
    <cellStyle name="Percentá 2" xfId="14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36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149" t="s">
        <v>122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5"/>
      <c r="B16" s="21"/>
    </row>
    <row r="17" spans="1:2" ht="20.25" customHeight="1" x14ac:dyDescent="0.25">
      <c r="A17" s="150" t="s">
        <v>129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6"/>
      <c r="B19" s="21"/>
    </row>
    <row r="20" spans="1:2" ht="23.25" customHeight="1" x14ac:dyDescent="0.2">
      <c r="A20" t="s">
        <v>123</v>
      </c>
      <c r="B20" s="21"/>
    </row>
    <row r="21" spans="1:2" ht="23.25" customHeight="1" x14ac:dyDescent="0.2">
      <c r="A21" t="s">
        <v>124</v>
      </c>
      <c r="B21" s="21"/>
    </row>
    <row r="22" spans="1:2" ht="23.25" customHeight="1" x14ac:dyDescent="0.2">
      <c r="A22" t="s">
        <v>125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7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6.7109375" style="29" customWidth="1"/>
    <col min="3" max="3" width="11.7109375" style="30" customWidth="1"/>
    <col min="4" max="4" width="12.140625" style="31" bestFit="1" customWidth="1"/>
    <col min="5" max="8" width="11.7109375" style="31" customWidth="1"/>
    <col min="9" max="16384" width="9.140625" style="1"/>
  </cols>
  <sheetData>
    <row r="1" spans="1:8" ht="20.100000000000001" customHeight="1" x14ac:dyDescent="0.25">
      <c r="A1" s="28"/>
      <c r="B1" s="29" t="str">
        <f>Cover!A9</f>
        <v>Univerzitná nemocnica Martin</v>
      </c>
      <c r="H1" s="31" t="s">
        <v>121</v>
      </c>
    </row>
    <row r="2" spans="1:8" ht="20.100000000000001" customHeight="1" x14ac:dyDescent="0.2">
      <c r="A2" s="261" t="s">
        <v>0</v>
      </c>
      <c r="B2" s="262"/>
      <c r="C2" s="253" t="s">
        <v>9</v>
      </c>
      <c r="D2" s="254"/>
      <c r="E2" s="255"/>
      <c r="F2" s="256" t="s">
        <v>10</v>
      </c>
      <c r="G2" s="257"/>
      <c r="H2" s="258"/>
    </row>
    <row r="3" spans="1:8" ht="20.100000000000001" customHeight="1" x14ac:dyDescent="0.2">
      <c r="A3" s="263"/>
      <c r="B3" s="264"/>
      <c r="C3" s="253" t="s">
        <v>130</v>
      </c>
      <c r="D3" s="259"/>
      <c r="E3" s="260"/>
      <c r="F3" s="253" t="s">
        <v>131</v>
      </c>
      <c r="G3" s="259"/>
      <c r="H3" s="260"/>
    </row>
    <row r="4" spans="1:8" ht="20.100000000000001" customHeight="1" x14ac:dyDescent="0.2">
      <c r="A4" s="265"/>
      <c r="B4" s="264"/>
      <c r="C4" s="90" t="s">
        <v>11</v>
      </c>
      <c r="D4" s="91" t="s">
        <v>12</v>
      </c>
      <c r="E4" s="91" t="s">
        <v>72</v>
      </c>
      <c r="F4" s="90" t="s">
        <v>11</v>
      </c>
      <c r="G4" s="91" t="s">
        <v>12</v>
      </c>
      <c r="H4" s="91" t="s">
        <v>72</v>
      </c>
    </row>
    <row r="5" spans="1:8" ht="20.100000000000001" customHeight="1" x14ac:dyDescent="0.2">
      <c r="A5" s="68" t="s">
        <v>51</v>
      </c>
      <c r="B5" s="69"/>
      <c r="C5" s="71"/>
      <c r="D5" s="70"/>
      <c r="E5" s="70"/>
      <c r="F5" s="71"/>
      <c r="G5" s="70"/>
      <c r="H5" s="70"/>
    </row>
    <row r="6" spans="1:8" ht="20.100000000000001" customHeight="1" x14ac:dyDescent="0.2">
      <c r="A6" s="159">
        <v>1</v>
      </c>
      <c r="B6" s="160" t="s">
        <v>13</v>
      </c>
      <c r="C6" s="205">
        <v>5873.9927808749981</v>
      </c>
      <c r="D6" s="252">
        <v>6009.6220599999997</v>
      </c>
      <c r="E6" s="206">
        <f t="shared" ref="E6:E14" si="0">D6/C6</f>
        <v>1.0230897932947065</v>
      </c>
      <c r="F6" s="230">
        <v>29369.964123499994</v>
      </c>
      <c r="G6" s="230">
        <v>30147.563250000003</v>
      </c>
      <c r="H6" s="206">
        <f>G6/F6</f>
        <v>1.0264759985143401</v>
      </c>
    </row>
    <row r="7" spans="1:8" ht="20.100000000000001" customHeight="1" x14ac:dyDescent="0.2">
      <c r="A7" s="159">
        <v>2</v>
      </c>
      <c r="B7" s="161" t="s">
        <v>14</v>
      </c>
      <c r="C7" s="205">
        <v>1645.5461614750002</v>
      </c>
      <c r="D7" s="252">
        <v>1677.88715</v>
      </c>
      <c r="E7" s="206">
        <f t="shared" si="0"/>
        <v>1.0196536501267219</v>
      </c>
      <c r="F7" s="230">
        <v>8227.730645900001</v>
      </c>
      <c r="G7" s="230">
        <v>8286.4694500000005</v>
      </c>
      <c r="H7" s="206">
        <f t="shared" ref="H7:H32" si="1">G7/F7</f>
        <v>1.0071391257964029</v>
      </c>
    </row>
    <row r="8" spans="1:8" ht="20.100000000000001" customHeight="1" x14ac:dyDescent="0.2">
      <c r="A8" s="159">
        <v>3</v>
      </c>
      <c r="B8" s="162" t="s">
        <v>15</v>
      </c>
      <c r="C8" s="205">
        <v>456.59978151249993</v>
      </c>
      <c r="D8" s="252">
        <v>637.74964999999997</v>
      </c>
      <c r="E8" s="206">
        <f t="shared" si="0"/>
        <v>1.396736651707182</v>
      </c>
      <c r="F8" s="230">
        <v>2282.9991260499996</v>
      </c>
      <c r="G8" s="230">
        <v>2689.0031099999997</v>
      </c>
      <c r="H8" s="206">
        <f t="shared" si="1"/>
        <v>1.1778379935924286</v>
      </c>
    </row>
    <row r="9" spans="1:8" ht="20.100000000000001" customHeight="1" x14ac:dyDescent="0.2">
      <c r="A9" s="163">
        <v>4</v>
      </c>
      <c r="B9" s="164" t="s">
        <v>16</v>
      </c>
      <c r="C9" s="207">
        <f t="shared" ref="C9:G9" si="2">SUM(C6:C8)</f>
        <v>7976.1387238624984</v>
      </c>
      <c r="D9" s="207">
        <f t="shared" si="2"/>
        <v>8325.2588599999999</v>
      </c>
      <c r="E9" s="208">
        <f t="shared" si="0"/>
        <v>1.0437705697235464</v>
      </c>
      <c r="F9" s="207">
        <f t="shared" si="2"/>
        <v>39880.69389545</v>
      </c>
      <c r="G9" s="207">
        <f t="shared" si="2"/>
        <v>41123.035810000001</v>
      </c>
      <c r="H9" s="208">
        <f t="shared" si="1"/>
        <v>1.0311514618528677</v>
      </c>
    </row>
    <row r="10" spans="1:8" s="42" customFormat="1" ht="20.100000000000001" customHeight="1" x14ac:dyDescent="0.2">
      <c r="A10" s="165">
        <v>5</v>
      </c>
      <c r="B10" s="166" t="s">
        <v>17</v>
      </c>
      <c r="C10" s="205">
        <v>538.89848273969039</v>
      </c>
      <c r="D10" s="252">
        <v>393.88319999999999</v>
      </c>
      <c r="E10" s="209">
        <f t="shared" si="0"/>
        <v>0.73090426604570979</v>
      </c>
      <c r="F10" s="230">
        <v>2706.0851486025572</v>
      </c>
      <c r="G10" s="230">
        <v>1967.4931999999999</v>
      </c>
      <c r="H10" s="209">
        <f t="shared" si="1"/>
        <v>0.72706256158126736</v>
      </c>
    </row>
    <row r="11" spans="1:8" s="42" customFormat="1" ht="20.100000000000001" customHeight="1" x14ac:dyDescent="0.2">
      <c r="A11" s="167">
        <v>6</v>
      </c>
      <c r="B11" s="168" t="s">
        <v>52</v>
      </c>
      <c r="C11" s="205">
        <v>25</v>
      </c>
      <c r="D11" s="252">
        <v>488.09209000000004</v>
      </c>
      <c r="E11" s="209">
        <f t="shared" si="0"/>
        <v>19.523683600000002</v>
      </c>
      <c r="F11" s="230">
        <v>125</v>
      </c>
      <c r="G11" s="230">
        <v>6199.7009600000001</v>
      </c>
      <c r="H11" s="209">
        <f t="shared" si="1"/>
        <v>49.597607680000003</v>
      </c>
    </row>
    <row r="12" spans="1:8" s="42" customFormat="1" ht="20.100000000000001" customHeight="1" x14ac:dyDescent="0.2">
      <c r="A12" s="167">
        <v>7</v>
      </c>
      <c r="B12" s="168" t="s">
        <v>53</v>
      </c>
      <c r="C12" s="205">
        <v>188.33333333333334</v>
      </c>
      <c r="D12" s="252">
        <v>172.64506</v>
      </c>
      <c r="E12" s="209">
        <f t="shared" si="0"/>
        <v>0.91669943362831852</v>
      </c>
      <c r="F12" s="230">
        <v>941.66633333333345</v>
      </c>
      <c r="G12" s="230">
        <v>845.38929999999993</v>
      </c>
      <c r="H12" s="209">
        <f t="shared" si="1"/>
        <v>0.89775886646331537</v>
      </c>
    </row>
    <row r="13" spans="1:8" ht="20.100000000000001" customHeight="1" x14ac:dyDescent="0.2">
      <c r="A13" s="167">
        <v>8</v>
      </c>
      <c r="B13" s="168" t="s">
        <v>54</v>
      </c>
      <c r="C13" s="205">
        <v>40</v>
      </c>
      <c r="D13" s="252">
        <v>47.16178</v>
      </c>
      <c r="E13" s="209">
        <f t="shared" si="0"/>
        <v>1.1790445000000001</v>
      </c>
      <c r="F13" s="230">
        <v>200</v>
      </c>
      <c r="G13" s="230">
        <v>262.59023999999999</v>
      </c>
      <c r="H13" s="209">
        <f t="shared" si="1"/>
        <v>1.3129511999999999</v>
      </c>
    </row>
    <row r="14" spans="1:8" ht="19.5" customHeight="1" x14ac:dyDescent="0.2">
      <c r="A14" s="169">
        <v>9</v>
      </c>
      <c r="B14" s="170" t="s">
        <v>18</v>
      </c>
      <c r="C14" s="210">
        <f t="shared" ref="C14:G14" si="3">C9+C10+C11+C13</f>
        <v>8580.0372066021882</v>
      </c>
      <c r="D14" s="210">
        <f t="shared" si="3"/>
        <v>9254.3959300000006</v>
      </c>
      <c r="E14" s="211">
        <f t="shared" si="0"/>
        <v>1.0785962469811792</v>
      </c>
      <c r="F14" s="210">
        <f t="shared" si="3"/>
        <v>42911.779044052557</v>
      </c>
      <c r="G14" s="210">
        <f t="shared" si="3"/>
        <v>49552.820209999998</v>
      </c>
      <c r="H14" s="211">
        <f t="shared" si="1"/>
        <v>1.1547603318690156</v>
      </c>
    </row>
    <row r="15" spans="1:8" ht="20.100000000000001" customHeight="1" x14ac:dyDescent="0.2">
      <c r="A15" s="171" t="s">
        <v>19</v>
      </c>
      <c r="B15" s="172"/>
      <c r="C15" s="212"/>
      <c r="D15" s="213"/>
      <c r="E15" s="214"/>
      <c r="F15" s="231"/>
      <c r="G15" s="231"/>
      <c r="H15" s="214"/>
    </row>
    <row r="16" spans="1:8" ht="20.100000000000001" customHeight="1" x14ac:dyDescent="0.2">
      <c r="A16" s="159">
        <v>10</v>
      </c>
      <c r="B16" s="173" t="s">
        <v>20</v>
      </c>
      <c r="C16" s="205">
        <v>6601.3087394106224</v>
      </c>
      <c r="D16" s="252">
        <v>6792.4924900000005</v>
      </c>
      <c r="E16" s="206">
        <f t="shared" ref="E16:E34" si="4">D16/C16</f>
        <v>1.0289614920520211</v>
      </c>
      <c r="F16" s="230">
        <v>31719.639840874472</v>
      </c>
      <c r="G16" s="230">
        <v>34356.898100000006</v>
      </c>
      <c r="H16" s="206">
        <f t="shared" si="1"/>
        <v>1.0831427554775424</v>
      </c>
    </row>
    <row r="17" spans="1:8" ht="20.100000000000001" customHeight="1" x14ac:dyDescent="0.2">
      <c r="A17" s="174">
        <v>41285</v>
      </c>
      <c r="B17" s="175" t="s">
        <v>21</v>
      </c>
      <c r="C17" s="205">
        <v>1625</v>
      </c>
      <c r="D17" s="252">
        <v>1494.3280500000001</v>
      </c>
      <c r="E17" s="209">
        <f t="shared" si="4"/>
        <v>0.9195864923076924</v>
      </c>
      <c r="F17" s="230">
        <v>8125</v>
      </c>
      <c r="G17" s="230">
        <v>8283.0113700000002</v>
      </c>
      <c r="H17" s="209">
        <f t="shared" si="1"/>
        <v>1.0194475532307692</v>
      </c>
    </row>
    <row r="18" spans="1:8" ht="20.100000000000001" customHeight="1" x14ac:dyDescent="0.2">
      <c r="A18" s="176">
        <v>41316</v>
      </c>
      <c r="B18" s="177" t="s">
        <v>83</v>
      </c>
      <c r="C18" s="205">
        <v>150</v>
      </c>
      <c r="D18" s="252">
        <v>163.11109999999999</v>
      </c>
      <c r="E18" s="209">
        <f t="shared" si="4"/>
        <v>1.0874073333333334</v>
      </c>
      <c r="F18" s="230">
        <v>750</v>
      </c>
      <c r="G18" s="230">
        <v>738.0495699999999</v>
      </c>
      <c r="H18" s="209">
        <f t="shared" si="1"/>
        <v>0.98406609333333317</v>
      </c>
    </row>
    <row r="19" spans="1:8" ht="20.100000000000001" customHeight="1" x14ac:dyDescent="0.2">
      <c r="A19" s="176">
        <v>41344</v>
      </c>
      <c r="B19" s="177" t="s">
        <v>84</v>
      </c>
      <c r="C19" s="205">
        <v>140</v>
      </c>
      <c r="D19" s="252">
        <v>204.37170999999998</v>
      </c>
      <c r="E19" s="209">
        <f t="shared" si="4"/>
        <v>1.4597979285714284</v>
      </c>
      <c r="F19" s="230">
        <v>700</v>
      </c>
      <c r="G19" s="230">
        <v>910.29268000000002</v>
      </c>
      <c r="H19" s="209">
        <f t="shared" si="1"/>
        <v>1.3004181142857143</v>
      </c>
    </row>
    <row r="20" spans="1:8" ht="20.100000000000001" customHeight="1" x14ac:dyDescent="0.2">
      <c r="A20" s="176">
        <v>41375</v>
      </c>
      <c r="B20" s="178" t="s">
        <v>85</v>
      </c>
      <c r="C20" s="205">
        <v>1793.3333333333333</v>
      </c>
      <c r="D20" s="252">
        <v>1998.2019499999999</v>
      </c>
      <c r="E20" s="209">
        <f t="shared" si="4"/>
        <v>1.1142390055762081</v>
      </c>
      <c r="F20" s="230">
        <v>8966.6666999999998</v>
      </c>
      <c r="G20" s="230">
        <v>7998.4428900000012</v>
      </c>
      <c r="H20" s="209">
        <f t="shared" si="1"/>
        <v>0.89201964984379323</v>
      </c>
    </row>
    <row r="21" spans="1:8" ht="20.100000000000001" customHeight="1" x14ac:dyDescent="0.2">
      <c r="A21" s="176">
        <v>41405</v>
      </c>
      <c r="B21" s="178" t="s">
        <v>22</v>
      </c>
      <c r="C21" s="205">
        <v>205.25000000000003</v>
      </c>
      <c r="D21" s="252">
        <v>255.79945000000001</v>
      </c>
      <c r="E21" s="209">
        <f t="shared" si="4"/>
        <v>1.2462823386114492</v>
      </c>
      <c r="F21" s="230">
        <v>1026.25</v>
      </c>
      <c r="G21" s="230">
        <v>1223.59393</v>
      </c>
      <c r="H21" s="209">
        <f t="shared" si="1"/>
        <v>1.1922961559074299</v>
      </c>
    </row>
    <row r="22" spans="1:8" ht="20.100000000000001" customHeight="1" x14ac:dyDescent="0.2">
      <c r="A22" s="179">
        <v>11</v>
      </c>
      <c r="B22" s="180" t="s">
        <v>23</v>
      </c>
      <c r="C22" s="215">
        <f t="shared" ref="C22:G22" si="5">C17+C18+C19+C20+C21</f>
        <v>3913.583333333333</v>
      </c>
      <c r="D22" s="215">
        <f t="shared" si="5"/>
        <v>4115.8122600000006</v>
      </c>
      <c r="E22" s="216">
        <f t="shared" si="4"/>
        <v>1.0516735966612016</v>
      </c>
      <c r="F22" s="215">
        <f t="shared" si="5"/>
        <v>19567.916700000002</v>
      </c>
      <c r="G22" s="215">
        <f t="shared" si="5"/>
        <v>19153.390439999999</v>
      </c>
      <c r="H22" s="216">
        <f t="shared" si="1"/>
        <v>0.97881602490672892</v>
      </c>
    </row>
    <row r="23" spans="1:8" ht="20.100000000000001" customHeight="1" x14ac:dyDescent="0.2">
      <c r="A23" s="159">
        <v>12</v>
      </c>
      <c r="B23" s="177" t="s">
        <v>24</v>
      </c>
      <c r="C23" s="205">
        <v>137.72128859697003</v>
      </c>
      <c r="D23" s="252">
        <v>67.428229999999999</v>
      </c>
      <c r="E23" s="209">
        <f t="shared" si="4"/>
        <v>0.4895991802496355</v>
      </c>
      <c r="F23" s="230">
        <v>947.48377674334529</v>
      </c>
      <c r="G23" s="230">
        <v>990.64721999999995</v>
      </c>
      <c r="H23" s="209">
        <f t="shared" si="1"/>
        <v>1.0455558652465948</v>
      </c>
    </row>
    <row r="24" spans="1:8" ht="20.100000000000001" customHeight="1" x14ac:dyDescent="0.2">
      <c r="A24" s="159">
        <v>13</v>
      </c>
      <c r="B24" s="178" t="s">
        <v>25</v>
      </c>
      <c r="C24" s="205">
        <v>108.33333333333333</v>
      </c>
      <c r="D24" s="252">
        <v>143.80099999999999</v>
      </c>
      <c r="E24" s="209">
        <f t="shared" si="4"/>
        <v>1.3273938461538461</v>
      </c>
      <c r="F24" s="230">
        <v>541.66633333333334</v>
      </c>
      <c r="G24" s="230">
        <v>595.74459999999999</v>
      </c>
      <c r="H24" s="209">
        <f t="shared" si="1"/>
        <v>1.0998368614380685</v>
      </c>
    </row>
    <row r="25" spans="1:8" ht="20.100000000000001" customHeight="1" x14ac:dyDescent="0.2">
      <c r="A25" s="159">
        <v>14</v>
      </c>
      <c r="B25" s="178" t="s">
        <v>26</v>
      </c>
      <c r="C25" s="205">
        <v>418.41331349206354</v>
      </c>
      <c r="D25" s="252">
        <v>463.25177000000002</v>
      </c>
      <c r="E25" s="209">
        <f t="shared" si="4"/>
        <v>1.1071630731195339</v>
      </c>
      <c r="F25" s="230">
        <v>2131.5900634920636</v>
      </c>
      <c r="G25" s="230">
        <v>2216.55359</v>
      </c>
      <c r="H25" s="209">
        <f t="shared" si="1"/>
        <v>1.0398592243241862</v>
      </c>
    </row>
    <row r="26" spans="1:8" ht="20.100000000000001" customHeight="1" x14ac:dyDescent="0.2">
      <c r="A26" s="181">
        <v>15</v>
      </c>
      <c r="B26" s="182" t="s">
        <v>7</v>
      </c>
      <c r="C26" s="205">
        <v>0</v>
      </c>
      <c r="D26" s="252">
        <v>0</v>
      </c>
      <c r="E26" s="209" t="e">
        <f>D26/C26</f>
        <v>#DIV/0!</v>
      </c>
      <c r="F26" s="230">
        <v>0</v>
      </c>
      <c r="G26" s="230">
        <v>0</v>
      </c>
      <c r="H26" s="209" t="e">
        <f>G26/F26</f>
        <v>#DIV/0!</v>
      </c>
    </row>
    <row r="27" spans="1:8" ht="20.100000000000001" customHeight="1" x14ac:dyDescent="0.2">
      <c r="A27" s="183">
        <v>16</v>
      </c>
      <c r="B27" s="184" t="s">
        <v>27</v>
      </c>
      <c r="C27" s="217">
        <f t="shared" ref="C27:D27" si="6">C16+C22+C23+C24+C25+C26</f>
        <v>11179.360008166321</v>
      </c>
      <c r="D27" s="217">
        <f t="shared" si="6"/>
        <v>11582.785750000001</v>
      </c>
      <c r="E27" s="218">
        <f t="shared" si="4"/>
        <v>1.0360866580501018</v>
      </c>
      <c r="F27" s="217">
        <f t="shared" ref="F27:G27" si="7">F16+F22+F23+F24+F25+F26</f>
        <v>54908.296714443211</v>
      </c>
      <c r="G27" s="217">
        <f t="shared" si="7"/>
        <v>57313.233950000009</v>
      </c>
      <c r="H27" s="218">
        <f t="shared" si="1"/>
        <v>1.0437991593158307</v>
      </c>
    </row>
    <row r="28" spans="1:8" ht="20.100000000000001" customHeight="1" x14ac:dyDescent="0.2">
      <c r="A28" s="185">
        <v>17</v>
      </c>
      <c r="B28" s="186" t="s">
        <v>28</v>
      </c>
      <c r="C28" s="153">
        <f t="shared" ref="C28:D28" si="8">SUM(C14-C27)</f>
        <v>-2599.3228015641325</v>
      </c>
      <c r="D28" s="153">
        <f t="shared" si="8"/>
        <v>-2328.3898200000003</v>
      </c>
      <c r="E28" s="219">
        <f t="shared" si="4"/>
        <v>0.89576785868954045</v>
      </c>
      <c r="F28" s="153">
        <f t="shared" ref="F28:G28" si="9">SUM(F14-F27)</f>
        <v>-11996.517670390655</v>
      </c>
      <c r="G28" s="153">
        <f t="shared" si="9"/>
        <v>-7760.4137400000109</v>
      </c>
      <c r="H28" s="219">
        <f t="shared" si="1"/>
        <v>0.64688886835501991</v>
      </c>
    </row>
    <row r="29" spans="1:8" ht="20.100000000000001" customHeight="1" x14ac:dyDescent="0.2">
      <c r="A29" s="187">
        <v>43483</v>
      </c>
      <c r="B29" s="182" t="s">
        <v>29</v>
      </c>
      <c r="C29" s="205">
        <v>143.32844377121873</v>
      </c>
      <c r="D29" s="252">
        <v>199.77105</v>
      </c>
      <c r="E29" s="209">
        <f t="shared" si="4"/>
        <v>1.3937990586074815</v>
      </c>
      <c r="F29" s="230">
        <v>679.29951242353786</v>
      </c>
      <c r="G29" s="230">
        <v>973.0190399999999</v>
      </c>
      <c r="H29" s="209">
        <f t="shared" si="1"/>
        <v>1.4323858948883363</v>
      </c>
    </row>
    <row r="30" spans="1:8" ht="20.100000000000001" customHeight="1" x14ac:dyDescent="0.2">
      <c r="A30" s="187">
        <v>43514</v>
      </c>
      <c r="B30" s="182" t="s">
        <v>55</v>
      </c>
      <c r="C30" s="205">
        <v>188.33333333333334</v>
      </c>
      <c r="D30" s="252">
        <v>172.64506</v>
      </c>
      <c r="E30" s="209">
        <f t="shared" si="4"/>
        <v>0.91669943362831852</v>
      </c>
      <c r="F30" s="230">
        <v>941.66633333333345</v>
      </c>
      <c r="G30" s="230">
        <v>845.38929999999993</v>
      </c>
      <c r="H30" s="209">
        <f t="shared" si="1"/>
        <v>0.89775886646331537</v>
      </c>
    </row>
    <row r="31" spans="1:8" ht="20.100000000000001" customHeight="1" x14ac:dyDescent="0.2">
      <c r="A31" s="181">
        <v>19</v>
      </c>
      <c r="B31" s="182" t="s">
        <v>30</v>
      </c>
      <c r="C31" s="205">
        <v>0</v>
      </c>
      <c r="D31" s="252">
        <v>0</v>
      </c>
      <c r="E31" s="209" t="e">
        <f t="shared" si="4"/>
        <v>#DIV/0!</v>
      </c>
      <c r="F31" s="230">
        <v>0</v>
      </c>
      <c r="G31" s="230">
        <v>0</v>
      </c>
      <c r="H31" s="209" t="e">
        <f t="shared" si="1"/>
        <v>#DIV/0!</v>
      </c>
    </row>
    <row r="32" spans="1:8" ht="20.100000000000001" customHeight="1" x14ac:dyDescent="0.2">
      <c r="A32" s="181">
        <v>20</v>
      </c>
      <c r="B32" s="182" t="s">
        <v>31</v>
      </c>
      <c r="C32" s="205">
        <v>0</v>
      </c>
      <c r="D32" s="252">
        <v>0.45577000000000001</v>
      </c>
      <c r="E32" s="209" t="e">
        <f t="shared" si="4"/>
        <v>#DIV/0!</v>
      </c>
      <c r="F32" s="230">
        <v>74.79554909312138</v>
      </c>
      <c r="G32" s="230">
        <v>77.333579999999998</v>
      </c>
      <c r="H32" s="209">
        <f t="shared" si="1"/>
        <v>1.0339329136245625</v>
      </c>
    </row>
    <row r="33" spans="1:8" ht="20.100000000000001" customHeight="1" x14ac:dyDescent="0.2">
      <c r="A33" s="181">
        <v>21</v>
      </c>
      <c r="B33" s="182" t="s">
        <v>32</v>
      </c>
      <c r="C33" s="205">
        <v>0</v>
      </c>
      <c r="D33" s="252">
        <v>0</v>
      </c>
      <c r="E33" s="209" t="e">
        <f t="shared" si="4"/>
        <v>#DIV/0!</v>
      </c>
      <c r="F33" s="230">
        <v>0</v>
      </c>
      <c r="G33" s="230">
        <v>0</v>
      </c>
      <c r="H33" s="209" t="e">
        <f>G33/F33</f>
        <v>#DIV/0!</v>
      </c>
    </row>
    <row r="34" spans="1:8" ht="20.100000000000001" customHeight="1" x14ac:dyDescent="0.2">
      <c r="A34" s="188">
        <v>22</v>
      </c>
      <c r="B34" s="189" t="s">
        <v>33</v>
      </c>
      <c r="C34" s="220">
        <f t="shared" ref="C34:G34" si="10">C28-C29-C31-C32-C33</f>
        <v>-2742.6512453353512</v>
      </c>
      <c r="D34" s="220">
        <f t="shared" si="10"/>
        <v>-2528.6166400000002</v>
      </c>
      <c r="E34" s="221">
        <f t="shared" si="4"/>
        <v>0.92196069197664965</v>
      </c>
      <c r="F34" s="220">
        <f t="shared" si="10"/>
        <v>-12750.612731907315</v>
      </c>
      <c r="G34" s="220">
        <f t="shared" si="10"/>
        <v>-8810.7663600000105</v>
      </c>
      <c r="H34" s="154">
        <f>G34/F34</f>
        <v>0.6910072908066468</v>
      </c>
    </row>
    <row r="35" spans="1:8" ht="20.100000000000001" customHeight="1" x14ac:dyDescent="0.2">
      <c r="A35" s="190"/>
      <c r="B35" s="191" t="s">
        <v>68</v>
      </c>
      <c r="C35" s="222"/>
      <c r="D35" s="222"/>
      <c r="E35" s="222"/>
      <c r="F35" s="232"/>
      <c r="G35" s="232"/>
      <c r="H35" s="233"/>
    </row>
    <row r="36" spans="1:8" ht="20.100000000000001" customHeight="1" x14ac:dyDescent="0.2">
      <c r="A36" s="190"/>
      <c r="B36" s="192" t="s">
        <v>69</v>
      </c>
      <c r="C36" s="223"/>
      <c r="D36" s="225">
        <v>443.29999999999995</v>
      </c>
      <c r="E36" s="223"/>
      <c r="F36" s="224"/>
      <c r="G36" s="224">
        <v>449.75</v>
      </c>
      <c r="H36" s="225"/>
    </row>
    <row r="37" spans="1:8" ht="20.100000000000001" customHeight="1" x14ac:dyDescent="0.2">
      <c r="A37" s="190"/>
      <c r="B37" s="193" t="s">
        <v>95</v>
      </c>
      <c r="C37" s="225"/>
      <c r="D37" s="225">
        <v>3371</v>
      </c>
      <c r="E37" s="225"/>
      <c r="F37" s="226"/>
      <c r="G37" s="230">
        <v>14152</v>
      </c>
      <c r="H37" s="226"/>
    </row>
    <row r="38" spans="1:8" ht="20.100000000000001" customHeight="1" x14ac:dyDescent="0.2">
      <c r="A38" s="190"/>
      <c r="B38" s="194"/>
      <c r="C38" s="227"/>
      <c r="D38" s="228"/>
      <c r="E38" s="227"/>
      <c r="F38" s="155"/>
      <c r="G38" s="155"/>
      <c r="H38" s="155"/>
    </row>
    <row r="39" spans="1:8" ht="20.100000000000001" customHeight="1" x14ac:dyDescent="0.2">
      <c r="A39" s="195"/>
      <c r="B39" s="148" t="s">
        <v>99</v>
      </c>
      <c r="C39" s="158" t="s">
        <v>97</v>
      </c>
      <c r="D39" s="197">
        <v>5096.1545000000006</v>
      </c>
      <c r="E39" s="229"/>
      <c r="F39" s="156" t="s">
        <v>98</v>
      </c>
      <c r="G39" s="197">
        <v>24350.198420000001</v>
      </c>
      <c r="H39" s="157"/>
    </row>
    <row r="40" spans="1:8" ht="20.100000000000001" customHeight="1" x14ac:dyDescent="0.2">
      <c r="A40" s="196"/>
      <c r="B40" s="148" t="s">
        <v>100</v>
      </c>
      <c r="C40" s="158" t="s">
        <v>97</v>
      </c>
      <c r="D40" s="197">
        <v>2769.5914900000025</v>
      </c>
      <c r="E40" s="229"/>
      <c r="F40" s="156" t="s">
        <v>98</v>
      </c>
      <c r="G40" s="197">
        <v>16530.54953</v>
      </c>
      <c r="H40" s="158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29" t="s">
        <v>96</v>
      </c>
    </row>
    <row r="44" spans="1:8" ht="20.100000000000001" customHeight="1" x14ac:dyDescent="0.2">
      <c r="B44" s="29" t="s">
        <v>132</v>
      </c>
    </row>
    <row r="45" spans="1:8" ht="20.100000000000001" customHeight="1" x14ac:dyDescent="0.2"/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66" t="s">
        <v>0</v>
      </c>
      <c r="B2" s="267"/>
      <c r="C2" s="72" t="s">
        <v>109</v>
      </c>
      <c r="D2" s="72" t="s">
        <v>110</v>
      </c>
      <c r="E2" s="72" t="s">
        <v>111</v>
      </c>
      <c r="F2" s="72" t="s">
        <v>112</v>
      </c>
      <c r="G2" s="72" t="s">
        <v>113</v>
      </c>
      <c r="H2" s="72" t="s">
        <v>114</v>
      </c>
      <c r="I2" s="72" t="s">
        <v>115</v>
      </c>
      <c r="J2" s="72" t="s">
        <v>117</v>
      </c>
      <c r="K2" s="72" t="s">
        <v>116</v>
      </c>
      <c r="L2" s="72" t="s">
        <v>118</v>
      </c>
      <c r="M2" s="72" t="s">
        <v>119</v>
      </c>
      <c r="N2" s="72" t="s">
        <v>120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62" t="s">
        <v>74</v>
      </c>
      <c r="C4" s="151">
        <f>C5</f>
        <v>59956.197159999996</v>
      </c>
      <c r="D4" s="151">
        <f t="shared" ref="D4:N4" si="0">D5</f>
        <v>60502.575440000001</v>
      </c>
      <c r="E4" s="151">
        <f t="shared" si="0"/>
        <v>60311.627919999999</v>
      </c>
      <c r="F4" s="151">
        <f t="shared" si="0"/>
        <v>61575.068460000002</v>
      </c>
      <c r="G4" s="151">
        <f t="shared" si="0"/>
        <v>61432.361749999996</v>
      </c>
      <c r="H4" s="151">
        <f t="shared" si="0"/>
        <v>0</v>
      </c>
      <c r="I4" s="151">
        <f t="shared" si="0"/>
        <v>0</v>
      </c>
      <c r="J4" s="151">
        <f t="shared" si="0"/>
        <v>0</v>
      </c>
      <c r="K4" s="151">
        <f t="shared" si="0"/>
        <v>0</v>
      </c>
      <c r="L4" s="151">
        <f t="shared" si="0"/>
        <v>0</v>
      </c>
      <c r="M4" s="151">
        <f t="shared" si="0"/>
        <v>0</v>
      </c>
      <c r="N4" s="151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51">
        <v>59956.197159999996</v>
      </c>
      <c r="D5" s="151">
        <v>60502.575440000001</v>
      </c>
      <c r="E5" s="151">
        <v>60311.627919999999</v>
      </c>
      <c r="F5" s="151">
        <v>61575.068460000002</v>
      </c>
      <c r="G5" s="151">
        <v>61432.361749999996</v>
      </c>
      <c r="H5" s="151"/>
      <c r="I5" s="151"/>
      <c r="J5" s="151"/>
      <c r="K5" s="151"/>
      <c r="L5" s="151"/>
      <c r="M5" s="151"/>
      <c r="N5" s="151"/>
    </row>
    <row r="6" spans="1:14" ht="20.100000000000001" customHeight="1" x14ac:dyDescent="0.2">
      <c r="A6" s="5" t="s">
        <v>75</v>
      </c>
      <c r="B6" s="62" t="s">
        <v>76</v>
      </c>
      <c r="C6" s="151">
        <f>SUM(C7:C9)</f>
        <v>48531.086339999994</v>
      </c>
      <c r="D6" s="151">
        <f t="shared" ref="D6:N6" si="1">SUM(D7:D9)</f>
        <v>47464.731959999997</v>
      </c>
      <c r="E6" s="151">
        <f t="shared" si="1"/>
        <v>46433.605150000003</v>
      </c>
      <c r="F6" s="151">
        <f t="shared" si="1"/>
        <v>47710.718080000006</v>
      </c>
      <c r="G6" s="151">
        <f t="shared" si="1"/>
        <v>48991.462229999997</v>
      </c>
      <c r="H6" s="151">
        <f t="shared" si="1"/>
        <v>0</v>
      </c>
      <c r="I6" s="151">
        <f t="shared" si="1"/>
        <v>0</v>
      </c>
      <c r="J6" s="151">
        <f t="shared" si="1"/>
        <v>0</v>
      </c>
      <c r="K6" s="151">
        <f t="shared" si="1"/>
        <v>0</v>
      </c>
      <c r="L6" s="151">
        <f t="shared" si="1"/>
        <v>0</v>
      </c>
      <c r="M6" s="151">
        <f t="shared" si="1"/>
        <v>0</v>
      </c>
      <c r="N6" s="151">
        <f t="shared" si="1"/>
        <v>0</v>
      </c>
    </row>
    <row r="7" spans="1:14" ht="20.100000000000001" customHeight="1" x14ac:dyDescent="0.2">
      <c r="A7" s="67">
        <v>1</v>
      </c>
      <c r="B7" s="62" t="s">
        <v>3</v>
      </c>
      <c r="C7" s="151">
        <v>23363.314969999999</v>
      </c>
      <c r="D7" s="151">
        <v>23135.853760000002</v>
      </c>
      <c r="E7" s="151">
        <v>22953.026690000002</v>
      </c>
      <c r="F7" s="151">
        <v>22862.344940000003</v>
      </c>
      <c r="G7" s="151">
        <v>23009.75693</v>
      </c>
      <c r="H7" s="151"/>
      <c r="I7" s="151"/>
      <c r="J7" s="151"/>
      <c r="K7" s="151"/>
      <c r="L7" s="151"/>
      <c r="M7" s="151"/>
      <c r="N7" s="151"/>
    </row>
    <row r="8" spans="1:14" ht="20.100000000000001" customHeight="1" x14ac:dyDescent="0.2">
      <c r="A8" s="67">
        <v>2</v>
      </c>
      <c r="B8" s="6" t="s">
        <v>2</v>
      </c>
      <c r="C8" s="151">
        <v>15491.954039999999</v>
      </c>
      <c r="D8" s="151">
        <v>16898.952850000001</v>
      </c>
      <c r="E8" s="151">
        <v>14743.138010000001</v>
      </c>
      <c r="F8" s="151">
        <v>16153.046550000001</v>
      </c>
      <c r="G8" s="151">
        <v>16624.306529999998</v>
      </c>
      <c r="H8" s="151"/>
      <c r="I8" s="151"/>
      <c r="J8" s="151"/>
      <c r="K8" s="151"/>
      <c r="L8" s="151"/>
      <c r="M8" s="151"/>
      <c r="N8" s="151"/>
    </row>
    <row r="9" spans="1:14" ht="20.100000000000001" customHeight="1" x14ac:dyDescent="0.2">
      <c r="A9" s="67">
        <v>3</v>
      </c>
      <c r="B9" s="6" t="s">
        <v>78</v>
      </c>
      <c r="C9" s="151">
        <v>9675.8173299999999</v>
      </c>
      <c r="D9" s="151">
        <v>7429.9253499999995</v>
      </c>
      <c r="E9" s="151">
        <v>8737.4404500000001</v>
      </c>
      <c r="F9" s="151">
        <v>8695.3265900000006</v>
      </c>
      <c r="G9" s="151">
        <v>9357.3987699999998</v>
      </c>
      <c r="H9" s="151"/>
      <c r="I9" s="151"/>
      <c r="J9" s="151"/>
      <c r="K9" s="151"/>
      <c r="L9" s="151"/>
      <c r="M9" s="151"/>
      <c r="N9" s="151"/>
    </row>
    <row r="10" spans="1:14" ht="20.100000000000001" customHeight="1" x14ac:dyDescent="0.2">
      <c r="A10" s="65" t="s">
        <v>82</v>
      </c>
      <c r="B10" s="6" t="s">
        <v>71</v>
      </c>
      <c r="C10" s="201">
        <v>5.4892299999999992</v>
      </c>
      <c r="D10" s="152">
        <v>5.2848999999999995</v>
      </c>
      <c r="E10" s="152">
        <v>5.2848999999999995</v>
      </c>
      <c r="F10" s="152">
        <v>58.665500000000002</v>
      </c>
      <c r="G10" s="152">
        <v>58.773609999999998</v>
      </c>
      <c r="H10" s="152"/>
      <c r="I10" s="152"/>
      <c r="J10" s="152"/>
      <c r="K10" s="152"/>
      <c r="L10" s="152"/>
      <c r="M10" s="152"/>
      <c r="N10" s="152"/>
    </row>
    <row r="11" spans="1:14" ht="20.100000000000001" customHeight="1" x14ac:dyDescent="0.2">
      <c r="A11" s="101"/>
      <c r="B11" s="102" t="s">
        <v>4</v>
      </c>
      <c r="C11" s="198">
        <f>C4+C6+C10</f>
        <v>108492.77273</v>
      </c>
      <c r="D11" s="198">
        <f t="shared" ref="D11:N11" si="2">D4+D6+D10</f>
        <v>107972.59229999999</v>
      </c>
      <c r="E11" s="198">
        <f t="shared" si="2"/>
        <v>106750.51797</v>
      </c>
      <c r="F11" s="198">
        <f t="shared" si="2"/>
        <v>109344.45204</v>
      </c>
      <c r="G11" s="198">
        <f t="shared" si="2"/>
        <v>110482.59758999999</v>
      </c>
      <c r="H11" s="198">
        <f t="shared" si="2"/>
        <v>0</v>
      </c>
      <c r="I11" s="198">
        <f t="shared" si="2"/>
        <v>0</v>
      </c>
      <c r="J11" s="198">
        <f t="shared" si="2"/>
        <v>0</v>
      </c>
      <c r="K11" s="198">
        <f t="shared" si="2"/>
        <v>0</v>
      </c>
      <c r="L11" s="198">
        <f t="shared" si="2"/>
        <v>0</v>
      </c>
      <c r="M11" s="198">
        <f t="shared" si="2"/>
        <v>0</v>
      </c>
      <c r="N11" s="198">
        <f t="shared" si="2"/>
        <v>0</v>
      </c>
    </row>
    <row r="12" spans="1:14" ht="20.100000000000001" customHeight="1" x14ac:dyDescent="0.2">
      <c r="A12" s="8" t="s">
        <v>65</v>
      </c>
      <c r="B12" s="6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</row>
    <row r="13" spans="1:14" ht="20.100000000000001" customHeight="1" x14ac:dyDescent="0.2">
      <c r="A13" s="8" t="s">
        <v>79</v>
      </c>
      <c r="B13" s="6" t="s">
        <v>80</v>
      </c>
      <c r="C13" s="151">
        <v>-62634.996279999999</v>
      </c>
      <c r="D13" s="151">
        <v>-64969.483759999996</v>
      </c>
      <c r="E13" s="151">
        <v>-67832.551849999989</v>
      </c>
      <c r="F13" s="151">
        <v>-69065.046069999997</v>
      </c>
      <c r="G13" s="151">
        <v>-71593.66270999999</v>
      </c>
      <c r="H13" s="151"/>
      <c r="I13" s="151"/>
      <c r="J13" s="151"/>
      <c r="K13" s="151"/>
      <c r="L13" s="151"/>
      <c r="M13" s="151"/>
      <c r="N13" s="151"/>
    </row>
    <row r="14" spans="1:14" ht="20.100000000000001" customHeight="1" x14ac:dyDescent="0.2">
      <c r="A14" s="8" t="s">
        <v>75</v>
      </c>
      <c r="B14" s="64" t="s">
        <v>81</v>
      </c>
      <c r="C14" s="151">
        <f>SUM(C15:C19)</f>
        <v>151497.76224000001</v>
      </c>
      <c r="D14" s="151">
        <f t="shared" ref="D14:N14" si="3">SUM(D15:D19)</f>
        <v>153404.85645000002</v>
      </c>
      <c r="E14" s="151">
        <f t="shared" si="3"/>
        <v>155285.7058</v>
      </c>
      <c r="F14" s="151">
        <f t="shared" si="3"/>
        <v>159207.78820000001</v>
      </c>
      <c r="G14" s="151">
        <f t="shared" si="3"/>
        <v>162902.98092</v>
      </c>
      <c r="H14" s="151">
        <f t="shared" si="3"/>
        <v>0</v>
      </c>
      <c r="I14" s="151">
        <f t="shared" si="3"/>
        <v>0</v>
      </c>
      <c r="J14" s="151">
        <f t="shared" si="3"/>
        <v>0</v>
      </c>
      <c r="K14" s="151">
        <f t="shared" si="3"/>
        <v>0</v>
      </c>
      <c r="L14" s="151">
        <f t="shared" si="3"/>
        <v>0</v>
      </c>
      <c r="M14" s="151">
        <f t="shared" si="3"/>
        <v>0</v>
      </c>
      <c r="N14" s="151">
        <f t="shared" si="3"/>
        <v>0</v>
      </c>
    </row>
    <row r="15" spans="1:14" ht="20.100000000000001" customHeight="1" x14ac:dyDescent="0.2">
      <c r="A15" s="63">
        <v>1</v>
      </c>
      <c r="B15" s="6" t="s">
        <v>7</v>
      </c>
      <c r="C15" s="151">
        <v>12150.816000000001</v>
      </c>
      <c r="D15" s="151">
        <v>12148.96623</v>
      </c>
      <c r="E15" s="151">
        <v>12146.715550000001</v>
      </c>
      <c r="F15" s="151">
        <v>12144.93518</v>
      </c>
      <c r="G15" s="151">
        <v>12143.48518</v>
      </c>
      <c r="H15" s="151"/>
      <c r="I15" s="151"/>
      <c r="J15" s="151"/>
      <c r="K15" s="151"/>
      <c r="L15" s="151"/>
      <c r="M15" s="151"/>
      <c r="N15" s="151"/>
    </row>
    <row r="16" spans="1:14" ht="20.100000000000001" customHeight="1" x14ac:dyDescent="0.2">
      <c r="A16" s="63">
        <v>2</v>
      </c>
      <c r="B16" s="6" t="s">
        <v>5</v>
      </c>
      <c r="C16" s="151">
        <v>100536.96862</v>
      </c>
      <c r="D16" s="151">
        <v>103249.79187</v>
      </c>
      <c r="E16" s="151">
        <v>104695.33108</v>
      </c>
      <c r="F16" s="151">
        <v>108170.65604</v>
      </c>
      <c r="G16" s="151">
        <v>111296.24190000001</v>
      </c>
      <c r="H16" s="151"/>
      <c r="I16" s="151"/>
      <c r="J16" s="151"/>
      <c r="K16" s="151"/>
      <c r="L16" s="151"/>
      <c r="M16" s="151"/>
      <c r="N16" s="151"/>
    </row>
    <row r="17" spans="1:14" ht="20.100000000000001" customHeight="1" x14ac:dyDescent="0.2">
      <c r="A17" s="63">
        <v>3</v>
      </c>
      <c r="B17" s="9" t="s">
        <v>8</v>
      </c>
      <c r="C17" s="151">
        <v>623.04138999999998</v>
      </c>
      <c r="D17" s="151">
        <v>670.14439000000004</v>
      </c>
      <c r="E17" s="151">
        <v>716.36242000000004</v>
      </c>
      <c r="F17" s="151">
        <v>1421.3681200000001</v>
      </c>
      <c r="G17" s="151">
        <v>1455.64904</v>
      </c>
      <c r="H17" s="151"/>
      <c r="I17" s="151"/>
      <c r="J17" s="151"/>
      <c r="K17" s="151"/>
      <c r="L17" s="151"/>
      <c r="M17" s="151"/>
      <c r="N17" s="151"/>
    </row>
    <row r="18" spans="1:14" ht="20.100000000000001" customHeight="1" x14ac:dyDescent="0.2">
      <c r="A18" s="63">
        <v>4</v>
      </c>
      <c r="B18" s="63" t="s">
        <v>66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</row>
    <row r="19" spans="1:14" ht="20.100000000000001" customHeight="1" x14ac:dyDescent="0.2">
      <c r="A19" s="67">
        <v>5</v>
      </c>
      <c r="B19" s="6" t="s">
        <v>6</v>
      </c>
      <c r="C19" s="151">
        <v>38186.936229999999</v>
      </c>
      <c r="D19" s="151">
        <v>37335.953959999999</v>
      </c>
      <c r="E19" s="151">
        <v>37727.296750000001</v>
      </c>
      <c r="F19" s="151">
        <v>37470.828860000001</v>
      </c>
      <c r="G19" s="151">
        <v>38007.604799999994</v>
      </c>
      <c r="H19" s="151"/>
      <c r="I19" s="151"/>
      <c r="J19" s="151"/>
      <c r="K19" s="151"/>
      <c r="L19" s="151"/>
      <c r="M19" s="151"/>
      <c r="N19" s="151"/>
    </row>
    <row r="20" spans="1:14" ht="20.100000000000001" customHeight="1" x14ac:dyDescent="0.2">
      <c r="A20" s="66" t="s">
        <v>82</v>
      </c>
      <c r="B20" s="6" t="s">
        <v>70</v>
      </c>
      <c r="C20" s="199">
        <v>19630.00677</v>
      </c>
      <c r="D20" s="199">
        <v>19537.21961</v>
      </c>
      <c r="E20" s="199">
        <v>19297.364020000001</v>
      </c>
      <c r="F20" s="199">
        <v>19201.709910000001</v>
      </c>
      <c r="G20" s="199">
        <v>19173.27938</v>
      </c>
      <c r="H20" s="199"/>
      <c r="I20" s="199"/>
      <c r="J20" s="199"/>
      <c r="K20" s="199"/>
      <c r="L20" s="199"/>
      <c r="M20" s="199"/>
      <c r="N20" s="199"/>
    </row>
    <row r="21" spans="1:14" ht="20.100000000000001" customHeight="1" x14ac:dyDescent="0.2">
      <c r="A21" s="101"/>
      <c r="B21" s="102" t="s">
        <v>67</v>
      </c>
      <c r="C21" s="200">
        <f>C13+C14+C20</f>
        <v>108492.77273000003</v>
      </c>
      <c r="D21" s="200">
        <f t="shared" ref="D21:N21" si="4">D13+D14+D20</f>
        <v>107972.59230000002</v>
      </c>
      <c r="E21" s="200">
        <f t="shared" si="4"/>
        <v>106750.51797000002</v>
      </c>
      <c r="F21" s="200">
        <f t="shared" si="4"/>
        <v>109344.45204000002</v>
      </c>
      <c r="G21" s="200">
        <f t="shared" si="4"/>
        <v>110482.59759000002</v>
      </c>
      <c r="H21" s="200">
        <f t="shared" si="4"/>
        <v>0</v>
      </c>
      <c r="I21" s="200">
        <f t="shared" si="4"/>
        <v>0</v>
      </c>
      <c r="J21" s="200">
        <f t="shared" si="4"/>
        <v>0</v>
      </c>
      <c r="K21" s="200">
        <f t="shared" si="4"/>
        <v>0</v>
      </c>
      <c r="L21" s="200">
        <f t="shared" si="4"/>
        <v>0</v>
      </c>
      <c r="M21" s="200">
        <f t="shared" si="4"/>
        <v>0</v>
      </c>
      <c r="N21" s="200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0" t="s">
        <v>48</v>
      </c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1:14" ht="20.100000000000001" customHeight="1" x14ac:dyDescent="0.2">
      <c r="A24" s="12"/>
      <c r="B24" s="29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</row>
    <row r="25" spans="1:14" ht="20.100000000000001" customHeight="1" x14ac:dyDescent="0.2">
      <c r="A25" s="12"/>
      <c r="B25" s="13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29"/>
      <c r="B28" s="2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x14ac:dyDescent="0.2">
      <c r="A29" s="29"/>
      <c r="B29" s="2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4" x14ac:dyDescent="0.2">
      <c r="A30" s="29"/>
      <c r="B30" s="2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x14ac:dyDescent="0.2">
      <c r="A31" s="29"/>
      <c r="B31" s="2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2" spans="1:14" x14ac:dyDescent="0.2">
      <c r="A32" s="29"/>
      <c r="B32" s="2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x14ac:dyDescent="0.2">
      <c r="A33" s="29"/>
      <c r="B33" s="2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</row>
    <row r="34" spans="1:14" x14ac:dyDescent="0.2">
      <c r="A34" s="29"/>
      <c r="B34" s="2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x14ac:dyDescent="0.2">
      <c r="A35" s="29"/>
      <c r="B35" s="2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1:14" x14ac:dyDescent="0.2">
      <c r="A36" s="29"/>
      <c r="B36" s="2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x14ac:dyDescent="0.2">
      <c r="A37" s="29"/>
      <c r="B37" s="2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92"/>
      <c r="B1" s="93" t="str">
        <f>Cover!A9</f>
        <v>Univerzitná nemocnica Martin</v>
      </c>
      <c r="C1" s="94"/>
      <c r="D1" s="95"/>
      <c r="E1" s="95"/>
      <c r="F1" s="95"/>
      <c r="G1" s="95"/>
      <c r="H1" s="41"/>
    </row>
    <row r="2" spans="1:28" ht="24.75" customHeight="1" thickBot="1" x14ac:dyDescent="0.25">
      <c r="A2" s="273" t="s">
        <v>0</v>
      </c>
      <c r="B2" s="274"/>
      <c r="C2" s="103" t="s">
        <v>101</v>
      </c>
      <c r="D2" s="103" t="s">
        <v>126</v>
      </c>
      <c r="E2" s="238" t="s">
        <v>127</v>
      </c>
      <c r="F2" s="238" t="s">
        <v>128</v>
      </c>
      <c r="G2" s="238" t="s">
        <v>133</v>
      </c>
      <c r="H2" s="238" t="s">
        <v>102</v>
      </c>
      <c r="I2" s="103" t="s">
        <v>103</v>
      </c>
      <c r="J2" s="103" t="s">
        <v>104</v>
      </c>
      <c r="K2" s="103" t="s">
        <v>105</v>
      </c>
      <c r="L2" s="103" t="s">
        <v>106</v>
      </c>
      <c r="M2" s="103" t="s">
        <v>107</v>
      </c>
      <c r="N2" s="104" t="s">
        <v>108</v>
      </c>
    </row>
    <row r="3" spans="1:28" ht="18" customHeight="1" x14ac:dyDescent="0.25">
      <c r="A3" s="137" t="s">
        <v>87</v>
      </c>
      <c r="B3" s="138"/>
      <c r="C3" s="139">
        <v>3248</v>
      </c>
      <c r="D3" s="140">
        <f t="shared" ref="D3" si="0">C40</f>
        <v>1662</v>
      </c>
      <c r="E3" s="248">
        <v>60</v>
      </c>
      <c r="F3" s="248">
        <v>1582</v>
      </c>
      <c r="G3" s="248">
        <f t="shared" ref="G3:H3" si="1">F40</f>
        <v>1705</v>
      </c>
      <c r="H3" s="248">
        <f t="shared" si="1"/>
        <v>1725</v>
      </c>
      <c r="I3" s="140">
        <f t="shared" ref="I3" si="2">H40</f>
        <v>365</v>
      </c>
      <c r="J3" s="140">
        <f t="shared" ref="J3" si="3">I40</f>
        <v>365</v>
      </c>
      <c r="K3" s="140">
        <f t="shared" ref="K3" si="4">J40</f>
        <v>365</v>
      </c>
      <c r="L3" s="140">
        <f t="shared" ref="L3" si="5">K40</f>
        <v>365</v>
      </c>
      <c r="M3" s="140">
        <f t="shared" ref="M3" si="6">L40</f>
        <v>365</v>
      </c>
      <c r="N3" s="141">
        <f>L40</f>
        <v>365</v>
      </c>
    </row>
    <row r="4" spans="1:28" x14ac:dyDescent="0.2">
      <c r="A4" s="268" t="s">
        <v>56</v>
      </c>
      <c r="B4" s="269"/>
      <c r="C4" s="132"/>
      <c r="D4" s="132"/>
      <c r="E4" s="247"/>
      <c r="F4" s="247"/>
      <c r="G4" s="133"/>
      <c r="H4" s="247"/>
      <c r="I4" s="132"/>
      <c r="J4" s="134"/>
      <c r="K4" s="135"/>
      <c r="L4" s="132"/>
      <c r="M4" s="132"/>
      <c r="N4" s="136"/>
    </row>
    <row r="5" spans="1:28" ht="14.1" customHeight="1" x14ac:dyDescent="0.2">
      <c r="A5" s="82"/>
      <c r="B5" s="81" t="s">
        <v>57</v>
      </c>
      <c r="C5" s="202"/>
      <c r="D5" s="33"/>
      <c r="E5" s="234"/>
      <c r="F5" s="234"/>
      <c r="G5" s="235"/>
      <c r="H5" s="234"/>
      <c r="I5" s="75"/>
      <c r="J5" s="74"/>
      <c r="K5" s="74"/>
      <c r="L5" s="74"/>
      <c r="M5" s="74"/>
      <c r="N5" s="76"/>
      <c r="O5" s="53"/>
      <c r="Q5" s="54"/>
      <c r="R5" s="54"/>
      <c r="T5" s="54"/>
      <c r="U5" s="54"/>
      <c r="V5" s="55"/>
      <c r="W5" s="55"/>
      <c r="X5" s="55"/>
      <c r="Y5" s="55"/>
      <c r="Z5" s="55"/>
      <c r="AA5" s="55"/>
      <c r="AB5" s="55"/>
    </row>
    <row r="6" spans="1:28" ht="14.1" customHeight="1" x14ac:dyDescent="0.2">
      <c r="A6" s="82"/>
      <c r="B6" s="81" t="s">
        <v>58</v>
      </c>
      <c r="C6" s="202"/>
      <c r="D6" s="33"/>
      <c r="E6" s="234"/>
      <c r="F6" s="234"/>
      <c r="G6" s="235"/>
      <c r="H6" s="234"/>
      <c r="I6" s="75"/>
      <c r="J6" s="74"/>
      <c r="K6" s="74"/>
      <c r="L6" s="74"/>
      <c r="M6" s="74"/>
      <c r="N6" s="76"/>
      <c r="O6" s="53"/>
      <c r="V6" s="55"/>
      <c r="W6" s="55"/>
      <c r="X6" s="55"/>
      <c r="Y6" s="55"/>
      <c r="Z6" s="55"/>
      <c r="AA6" s="55"/>
      <c r="AB6" s="55"/>
    </row>
    <row r="7" spans="1:28" ht="14.1" customHeight="1" x14ac:dyDescent="0.2">
      <c r="A7" s="82"/>
      <c r="B7" s="81" t="s">
        <v>59</v>
      </c>
      <c r="C7" s="202"/>
      <c r="D7" s="33"/>
      <c r="E7" s="234"/>
      <c r="F7" s="234"/>
      <c r="G7" s="235"/>
      <c r="H7" s="234"/>
      <c r="I7" s="75"/>
      <c r="J7" s="74"/>
      <c r="K7" s="74"/>
      <c r="L7" s="74"/>
      <c r="M7" s="74"/>
      <c r="N7" s="76"/>
      <c r="O7" s="53"/>
      <c r="V7" s="55"/>
      <c r="W7" s="55"/>
      <c r="X7" s="55"/>
      <c r="Y7" s="55"/>
      <c r="Z7" s="55"/>
      <c r="AA7" s="55"/>
      <c r="AB7" s="55"/>
    </row>
    <row r="8" spans="1:28" ht="14.1" customHeight="1" thickBot="1" x14ac:dyDescent="0.25">
      <c r="A8" s="96"/>
      <c r="B8" s="97" t="s">
        <v>63</v>
      </c>
      <c r="C8" s="203"/>
      <c r="D8" s="204"/>
      <c r="E8" s="250"/>
      <c r="F8" s="250"/>
      <c r="G8" s="251"/>
      <c r="H8" s="250"/>
      <c r="I8" s="99"/>
      <c r="J8" s="98"/>
      <c r="K8" s="98"/>
      <c r="L8" s="98"/>
      <c r="M8" s="98"/>
      <c r="N8" s="100"/>
      <c r="O8" s="53"/>
      <c r="Q8" s="54"/>
      <c r="V8" s="55"/>
      <c r="W8" s="55"/>
      <c r="X8" s="55"/>
      <c r="Y8" s="55"/>
      <c r="Z8" s="55"/>
      <c r="AA8" s="55"/>
      <c r="AB8" s="55"/>
    </row>
    <row r="9" spans="1:28" ht="14.1" customHeight="1" x14ac:dyDescent="0.2">
      <c r="A9" s="108" t="s">
        <v>34</v>
      </c>
      <c r="B9" s="109"/>
      <c r="C9" s="144"/>
      <c r="D9" s="144"/>
      <c r="E9" s="240"/>
      <c r="F9" s="240"/>
      <c r="G9" s="145"/>
      <c r="H9" s="240"/>
      <c r="I9" s="110"/>
      <c r="J9" s="146"/>
      <c r="K9" s="110"/>
      <c r="L9" s="110"/>
      <c r="M9" s="110"/>
      <c r="N9" s="147"/>
    </row>
    <row r="10" spans="1:28" ht="14.1" customHeight="1" x14ac:dyDescent="0.2">
      <c r="A10" s="47"/>
      <c r="B10" s="83" t="s">
        <v>13</v>
      </c>
      <c r="C10" s="34">
        <v>5780</v>
      </c>
      <c r="D10" s="35">
        <v>5821</v>
      </c>
      <c r="E10" s="235">
        <v>5733</v>
      </c>
      <c r="F10" s="234">
        <v>5751</v>
      </c>
      <c r="G10" s="235">
        <v>5726</v>
      </c>
      <c r="H10" s="234">
        <v>6891</v>
      </c>
      <c r="I10" s="33"/>
      <c r="J10" s="33"/>
      <c r="K10" s="33"/>
      <c r="L10" s="33"/>
      <c r="M10" s="33"/>
      <c r="N10" s="56"/>
      <c r="Q10" s="54"/>
      <c r="V10" s="55"/>
      <c r="W10" s="55"/>
      <c r="X10" s="55"/>
      <c r="Y10" s="55"/>
      <c r="Z10" s="55"/>
      <c r="AA10" s="55"/>
      <c r="AB10" s="55"/>
    </row>
    <row r="11" spans="1:28" ht="14.1" customHeight="1" x14ac:dyDescent="0.2">
      <c r="A11" s="47"/>
      <c r="B11" s="83" t="s">
        <v>14</v>
      </c>
      <c r="C11" s="34">
        <v>1629</v>
      </c>
      <c r="D11" s="35">
        <v>5</v>
      </c>
      <c r="E11" s="235">
        <v>3287</v>
      </c>
      <c r="F11" s="234">
        <v>1690</v>
      </c>
      <c r="G11" s="235">
        <v>1670</v>
      </c>
      <c r="H11" s="234">
        <v>2</v>
      </c>
      <c r="I11" s="33"/>
      <c r="J11" s="33"/>
      <c r="K11" s="33"/>
      <c r="L11" s="33"/>
      <c r="M11" s="33"/>
      <c r="N11" s="56"/>
      <c r="V11" s="55"/>
      <c r="W11" s="55"/>
      <c r="X11" s="55"/>
      <c r="Y11" s="55"/>
      <c r="Z11" s="55"/>
      <c r="AA11" s="55"/>
      <c r="AB11" s="55"/>
    </row>
    <row r="12" spans="1:28" ht="14.1" customHeight="1" x14ac:dyDescent="0.2">
      <c r="A12" s="47"/>
      <c r="B12" s="83" t="s">
        <v>15</v>
      </c>
      <c r="C12" s="34">
        <v>506</v>
      </c>
      <c r="D12" s="35">
        <v>538</v>
      </c>
      <c r="E12" s="235">
        <v>457</v>
      </c>
      <c r="F12" s="234">
        <v>447</v>
      </c>
      <c r="G12" s="235">
        <v>446</v>
      </c>
      <c r="H12" s="234">
        <v>573</v>
      </c>
      <c r="I12" s="33"/>
      <c r="J12" s="33"/>
      <c r="K12" s="33"/>
      <c r="L12" s="33"/>
      <c r="M12" s="33"/>
      <c r="N12" s="56"/>
      <c r="P12" s="270"/>
      <c r="Q12" s="270"/>
      <c r="V12" s="55"/>
      <c r="W12" s="55"/>
      <c r="X12" s="55"/>
      <c r="Y12" s="55"/>
      <c r="Z12" s="55"/>
      <c r="AA12" s="55"/>
      <c r="AB12" s="55"/>
    </row>
    <row r="13" spans="1:28" ht="14.1" customHeight="1" x14ac:dyDescent="0.2">
      <c r="A13" s="111"/>
      <c r="B13" s="112" t="s">
        <v>35</v>
      </c>
      <c r="C13" s="113">
        <f>C10+C11+C12</f>
        <v>7915</v>
      </c>
      <c r="D13" s="113">
        <v>6364</v>
      </c>
      <c r="E13" s="241">
        <v>9477</v>
      </c>
      <c r="F13" s="241">
        <v>7888</v>
      </c>
      <c r="G13" s="241">
        <f t="shared" ref="G13" si="7">SUM(G10:G12)</f>
        <v>7842</v>
      </c>
      <c r="H13" s="241">
        <f t="shared" ref="H13" si="8">SUM(H10:H12)</f>
        <v>7466</v>
      </c>
      <c r="I13" s="113">
        <f t="shared" ref="I13:N13" si="9">SUM(I10:I12)</f>
        <v>0</v>
      </c>
      <c r="J13" s="113">
        <f t="shared" si="9"/>
        <v>0</v>
      </c>
      <c r="K13" s="113">
        <f t="shared" si="9"/>
        <v>0</v>
      </c>
      <c r="L13" s="113">
        <f t="shared" si="9"/>
        <v>0</v>
      </c>
      <c r="M13" s="113">
        <f t="shared" si="9"/>
        <v>0</v>
      </c>
      <c r="N13" s="114">
        <f t="shared" si="9"/>
        <v>0</v>
      </c>
    </row>
    <row r="14" spans="1:28" ht="14.1" customHeight="1" x14ac:dyDescent="0.2">
      <c r="A14" s="47"/>
      <c r="B14" s="81" t="s">
        <v>36</v>
      </c>
      <c r="C14" s="34">
        <v>5582</v>
      </c>
      <c r="D14" s="35">
        <v>590</v>
      </c>
      <c r="E14" s="235">
        <v>1051</v>
      </c>
      <c r="F14" s="234">
        <v>648</v>
      </c>
      <c r="G14" s="235">
        <v>719</v>
      </c>
      <c r="H14" s="234">
        <v>7104</v>
      </c>
      <c r="I14" s="33"/>
      <c r="J14" s="52"/>
      <c r="K14" s="33"/>
      <c r="L14" s="33"/>
      <c r="M14" s="33"/>
      <c r="N14" s="56"/>
      <c r="P14" s="54"/>
      <c r="Q14" s="54"/>
      <c r="V14" s="55"/>
      <c r="W14" s="55"/>
      <c r="X14" s="55"/>
      <c r="Y14" s="55"/>
      <c r="Z14" s="55"/>
      <c r="AA14" s="55"/>
      <c r="AB14" s="55"/>
    </row>
    <row r="15" spans="1:28" ht="14.1" customHeight="1" x14ac:dyDescent="0.2">
      <c r="A15" s="77"/>
      <c r="B15" s="81" t="s">
        <v>61</v>
      </c>
      <c r="C15" s="78"/>
      <c r="D15" s="35"/>
      <c r="E15" s="235"/>
      <c r="F15" s="234"/>
      <c r="G15" s="235"/>
      <c r="H15" s="234"/>
      <c r="I15" s="74"/>
      <c r="J15" s="74"/>
      <c r="K15" s="74"/>
      <c r="L15" s="74"/>
      <c r="M15" s="74"/>
      <c r="N15" s="76"/>
      <c r="O15" s="53"/>
      <c r="P15" s="54"/>
      <c r="Q15" s="54"/>
      <c r="V15" s="55"/>
      <c r="W15" s="55"/>
      <c r="X15" s="55"/>
      <c r="Y15" s="55"/>
      <c r="Z15" s="55"/>
      <c r="AA15" s="55"/>
      <c r="AB15" s="55"/>
    </row>
    <row r="16" spans="1:28" ht="14.1" customHeight="1" x14ac:dyDescent="0.2">
      <c r="A16" s="77"/>
      <c r="B16" s="81" t="s">
        <v>60</v>
      </c>
      <c r="C16" s="78"/>
      <c r="D16" s="35"/>
      <c r="E16" s="235"/>
      <c r="F16" s="234"/>
      <c r="G16" s="235"/>
      <c r="H16" s="234"/>
      <c r="I16" s="74"/>
      <c r="J16" s="74"/>
      <c r="K16" s="74"/>
      <c r="L16" s="74"/>
      <c r="M16" s="74"/>
      <c r="N16" s="76"/>
      <c r="O16" s="53"/>
      <c r="P16" s="54"/>
      <c r="Q16" s="54"/>
      <c r="V16" s="55"/>
      <c r="W16" s="55"/>
      <c r="X16" s="55"/>
      <c r="Y16" s="55"/>
      <c r="Z16" s="55"/>
      <c r="AA16" s="55"/>
      <c r="AB16" s="55"/>
    </row>
    <row r="17" spans="1:28" ht="14.1" customHeight="1" thickBot="1" x14ac:dyDescent="0.25">
      <c r="A17" s="124"/>
      <c r="B17" s="125" t="s">
        <v>64</v>
      </c>
      <c r="C17" s="126">
        <f>SUM(C13:C16)</f>
        <v>13497</v>
      </c>
      <c r="D17" s="126">
        <f>D13+D14</f>
        <v>6954</v>
      </c>
      <c r="E17" s="245">
        <f t="shared" ref="E17:F17" si="10">E13+E14</f>
        <v>10528</v>
      </c>
      <c r="F17" s="245">
        <f t="shared" si="10"/>
        <v>8536</v>
      </c>
      <c r="G17" s="245">
        <f t="shared" ref="G17:H17" si="11">SUM(G13:G16)</f>
        <v>8561</v>
      </c>
      <c r="H17" s="245">
        <f t="shared" si="11"/>
        <v>14570</v>
      </c>
      <c r="I17" s="126">
        <f t="shared" ref="I17:N17" si="12">SUM(I13:I16)</f>
        <v>0</v>
      </c>
      <c r="J17" s="126">
        <f t="shared" si="12"/>
        <v>0</v>
      </c>
      <c r="K17" s="126">
        <f t="shared" si="12"/>
        <v>0</v>
      </c>
      <c r="L17" s="126">
        <f t="shared" si="12"/>
        <v>0</v>
      </c>
      <c r="M17" s="126">
        <f t="shared" si="12"/>
        <v>0</v>
      </c>
      <c r="N17" s="127">
        <f t="shared" si="12"/>
        <v>0</v>
      </c>
    </row>
    <row r="18" spans="1:28" ht="14.1" customHeight="1" x14ac:dyDescent="0.2">
      <c r="A18" s="105" t="s">
        <v>37</v>
      </c>
      <c r="B18" s="106"/>
      <c r="C18" s="121"/>
      <c r="D18" s="121"/>
      <c r="E18" s="244"/>
      <c r="F18" s="239"/>
      <c r="G18" s="244"/>
      <c r="H18" s="239"/>
      <c r="I18" s="107"/>
      <c r="J18" s="122"/>
      <c r="K18" s="107"/>
      <c r="L18" s="107"/>
      <c r="M18" s="107"/>
      <c r="N18" s="123"/>
    </row>
    <row r="19" spans="1:28" ht="14.1" customHeight="1" x14ac:dyDescent="0.2">
      <c r="A19" s="48"/>
      <c r="B19" s="84" t="s">
        <v>89</v>
      </c>
      <c r="C19" s="34">
        <v>5296</v>
      </c>
      <c r="D19" s="35">
        <v>4636</v>
      </c>
      <c r="E19" s="235">
        <v>4366</v>
      </c>
      <c r="F19" s="235">
        <v>4448</v>
      </c>
      <c r="G19" s="235">
        <v>4498</v>
      </c>
      <c r="H19" s="235">
        <v>4378</v>
      </c>
      <c r="I19" s="35"/>
      <c r="J19" s="35"/>
      <c r="K19" s="33"/>
      <c r="L19" s="35"/>
      <c r="M19" s="35"/>
      <c r="N19" s="57"/>
      <c r="P19" s="58"/>
      <c r="V19" s="55"/>
      <c r="W19" s="55"/>
      <c r="X19" s="55"/>
      <c r="Y19" s="55"/>
      <c r="Z19" s="55"/>
      <c r="AA19" s="55"/>
      <c r="AB19" s="55"/>
    </row>
    <row r="20" spans="1:28" ht="14.1" customHeight="1" x14ac:dyDescent="0.2">
      <c r="A20" s="49"/>
      <c r="B20" s="85" t="s">
        <v>90</v>
      </c>
      <c r="C20" s="34">
        <v>1746</v>
      </c>
      <c r="D20" s="35">
        <v>1280</v>
      </c>
      <c r="E20" s="235">
        <v>1269</v>
      </c>
      <c r="F20" s="235">
        <v>1215</v>
      </c>
      <c r="G20" s="235">
        <v>1204</v>
      </c>
      <c r="H20" s="235">
        <v>1162</v>
      </c>
      <c r="I20" s="35"/>
      <c r="J20" s="35"/>
      <c r="K20" s="33"/>
      <c r="L20" s="35"/>
      <c r="M20" s="35"/>
      <c r="N20" s="57"/>
      <c r="P20" s="59"/>
      <c r="V20" s="55"/>
      <c r="W20" s="55"/>
      <c r="X20" s="55"/>
      <c r="Y20" s="55"/>
      <c r="Z20" s="55"/>
      <c r="AA20" s="55"/>
      <c r="AB20" s="55"/>
    </row>
    <row r="21" spans="1:28" ht="14.1" customHeight="1" x14ac:dyDescent="0.2">
      <c r="A21" s="48"/>
      <c r="B21" s="84" t="s">
        <v>38</v>
      </c>
      <c r="C21" s="34">
        <v>0</v>
      </c>
      <c r="D21" s="35">
        <v>1</v>
      </c>
      <c r="E21" s="235">
        <v>0.9</v>
      </c>
      <c r="F21" s="235">
        <v>2</v>
      </c>
      <c r="G21" s="235"/>
      <c r="H21" s="235">
        <v>4</v>
      </c>
      <c r="I21" s="35"/>
      <c r="J21" s="60"/>
      <c r="K21" s="33"/>
      <c r="L21" s="35"/>
      <c r="M21" s="35"/>
      <c r="N21" s="57"/>
      <c r="V21" s="55"/>
      <c r="W21" s="55"/>
      <c r="X21" s="55"/>
      <c r="Y21" s="55"/>
      <c r="Z21" s="55"/>
      <c r="AA21" s="55"/>
      <c r="AB21" s="55"/>
    </row>
    <row r="22" spans="1:28" ht="14.1" customHeight="1" x14ac:dyDescent="0.2">
      <c r="A22" s="115"/>
      <c r="B22" s="116" t="s">
        <v>39</v>
      </c>
      <c r="C22" s="117">
        <f>SUM(C19:C21)</f>
        <v>7042</v>
      </c>
      <c r="D22" s="117">
        <f>D19+D20+D21</f>
        <v>5917</v>
      </c>
      <c r="E22" s="242">
        <f t="shared" ref="E22:F22" si="13">E19+E20+E21</f>
        <v>5635.9</v>
      </c>
      <c r="F22" s="242">
        <f t="shared" si="13"/>
        <v>5665</v>
      </c>
      <c r="G22" s="242">
        <f t="shared" ref="G22:H22" si="14">SUM(G19:G21)</f>
        <v>5702</v>
      </c>
      <c r="H22" s="242">
        <f t="shared" si="14"/>
        <v>5544</v>
      </c>
      <c r="I22" s="117">
        <f t="shared" ref="I22:N22" si="15">SUM(I19:I21)</f>
        <v>0</v>
      </c>
      <c r="J22" s="117">
        <f t="shared" si="15"/>
        <v>0</v>
      </c>
      <c r="K22" s="117">
        <f t="shared" si="15"/>
        <v>0</v>
      </c>
      <c r="L22" s="117">
        <f t="shared" si="15"/>
        <v>0</v>
      </c>
      <c r="M22" s="117">
        <f t="shared" si="15"/>
        <v>0</v>
      </c>
      <c r="N22" s="118">
        <f t="shared" si="15"/>
        <v>0</v>
      </c>
    </row>
    <row r="23" spans="1:28" ht="14.1" customHeight="1" x14ac:dyDescent="0.2">
      <c r="A23" s="50"/>
      <c r="B23" s="86" t="s">
        <v>21</v>
      </c>
      <c r="C23" s="34">
        <v>847</v>
      </c>
      <c r="D23" s="35">
        <v>1006</v>
      </c>
      <c r="E23" s="235">
        <v>1102</v>
      </c>
      <c r="F23" s="235">
        <v>730</v>
      </c>
      <c r="G23" s="235">
        <v>641</v>
      </c>
      <c r="H23" s="235">
        <v>1805</v>
      </c>
      <c r="I23" s="35"/>
      <c r="J23" s="33"/>
      <c r="K23" s="33"/>
      <c r="L23" s="35"/>
      <c r="M23" s="35"/>
      <c r="N23" s="57"/>
      <c r="P23" s="41"/>
      <c r="V23" s="55"/>
      <c r="W23" s="55"/>
      <c r="X23" s="55"/>
      <c r="Y23" s="55"/>
      <c r="Z23" s="55"/>
      <c r="AA23" s="55"/>
      <c r="AB23" s="55"/>
    </row>
    <row r="24" spans="1:28" ht="14.1" customHeight="1" x14ac:dyDescent="0.2">
      <c r="A24" s="50"/>
      <c r="B24" s="86" t="s">
        <v>83</v>
      </c>
      <c r="C24" s="34">
        <v>125</v>
      </c>
      <c r="D24" s="35">
        <v>125</v>
      </c>
      <c r="E24" s="235">
        <v>113</v>
      </c>
      <c r="F24" s="235">
        <v>126</v>
      </c>
      <c r="G24" s="235">
        <v>169</v>
      </c>
      <c r="H24" s="235">
        <v>111</v>
      </c>
      <c r="I24" s="35"/>
      <c r="J24" s="33"/>
      <c r="K24" s="33"/>
      <c r="L24" s="35"/>
      <c r="M24" s="35"/>
      <c r="N24" s="57"/>
      <c r="P24" s="41"/>
      <c r="V24" s="55"/>
      <c r="W24" s="55"/>
      <c r="X24" s="55"/>
      <c r="Y24" s="55"/>
      <c r="Z24" s="55"/>
      <c r="AA24" s="55"/>
      <c r="AB24" s="55"/>
    </row>
    <row r="25" spans="1:28" ht="14.1" customHeight="1" x14ac:dyDescent="0.2">
      <c r="A25" s="50"/>
      <c r="B25" s="86" t="s">
        <v>84</v>
      </c>
      <c r="C25" s="34">
        <v>99</v>
      </c>
      <c r="D25" s="35">
        <v>119</v>
      </c>
      <c r="E25" s="235">
        <v>114</v>
      </c>
      <c r="F25" s="235">
        <v>138</v>
      </c>
      <c r="G25" s="235">
        <v>142</v>
      </c>
      <c r="H25" s="235">
        <v>147</v>
      </c>
      <c r="I25" s="35"/>
      <c r="J25" s="33"/>
      <c r="K25" s="33"/>
      <c r="L25" s="35"/>
      <c r="M25" s="35"/>
      <c r="N25" s="57"/>
      <c r="P25" s="41"/>
      <c r="V25" s="55"/>
      <c r="W25" s="55"/>
      <c r="X25" s="55"/>
      <c r="Y25" s="55"/>
      <c r="Z25" s="55"/>
      <c r="AA25" s="55"/>
      <c r="AB25" s="55"/>
    </row>
    <row r="26" spans="1:28" ht="14.1" customHeight="1" x14ac:dyDescent="0.2">
      <c r="A26" s="50"/>
      <c r="B26" s="86" t="s">
        <v>86</v>
      </c>
      <c r="C26" s="34">
        <v>1187</v>
      </c>
      <c r="D26" s="35">
        <v>508</v>
      </c>
      <c r="E26" s="235">
        <v>829</v>
      </c>
      <c r="F26" s="235">
        <v>727</v>
      </c>
      <c r="G26" s="235">
        <v>618</v>
      </c>
      <c r="H26" s="235">
        <v>840</v>
      </c>
      <c r="I26" s="35"/>
      <c r="J26" s="33"/>
      <c r="K26" s="33"/>
      <c r="L26" s="35"/>
      <c r="M26" s="35"/>
      <c r="N26" s="57"/>
      <c r="P26" s="41"/>
      <c r="V26" s="55"/>
      <c r="W26" s="55"/>
      <c r="X26" s="55"/>
      <c r="Y26" s="55"/>
      <c r="Z26" s="55"/>
      <c r="AA26" s="55"/>
      <c r="AB26" s="55"/>
    </row>
    <row r="27" spans="1:28" ht="14.1" customHeight="1" x14ac:dyDescent="0.2">
      <c r="A27" s="50"/>
      <c r="B27" s="86" t="s">
        <v>22</v>
      </c>
      <c r="C27" s="34">
        <v>204</v>
      </c>
      <c r="D27" s="35">
        <v>193</v>
      </c>
      <c r="E27" s="235">
        <v>278</v>
      </c>
      <c r="F27" s="235">
        <v>238</v>
      </c>
      <c r="G27" s="235">
        <v>214</v>
      </c>
      <c r="H27" s="235">
        <v>209</v>
      </c>
      <c r="I27" s="35"/>
      <c r="J27" s="33"/>
      <c r="K27" s="33"/>
      <c r="L27" s="35"/>
      <c r="M27" s="35"/>
      <c r="N27" s="57"/>
      <c r="P27" s="41"/>
      <c r="Y27" s="59"/>
      <c r="AB27" s="55"/>
    </row>
    <row r="28" spans="1:28" ht="14.1" customHeight="1" x14ac:dyDescent="0.2">
      <c r="A28" s="115"/>
      <c r="B28" s="116" t="s">
        <v>23</v>
      </c>
      <c r="C28" s="117">
        <f t="shared" ref="C28" si="16">SUM(C23:C27)</f>
        <v>2462</v>
      </c>
      <c r="D28" s="117">
        <f>D23+D24+D25+D26+D27</f>
        <v>1951</v>
      </c>
      <c r="E28" s="242">
        <f t="shared" ref="E28:F28" si="17">E23+E24+E25+E26+E27</f>
        <v>2436</v>
      </c>
      <c r="F28" s="242">
        <f t="shared" si="17"/>
        <v>1959</v>
      </c>
      <c r="G28" s="242">
        <f t="shared" ref="G28" si="18">SUM(G23:G27)</f>
        <v>1784</v>
      </c>
      <c r="H28" s="242">
        <f t="shared" ref="H28" si="19">SUM(H23:H27)</f>
        <v>3112</v>
      </c>
      <c r="I28" s="117">
        <f t="shared" ref="I28:N28" si="20">SUM(I23:I27)</f>
        <v>0</v>
      </c>
      <c r="J28" s="117">
        <f t="shared" si="20"/>
        <v>0</v>
      </c>
      <c r="K28" s="117">
        <f t="shared" si="20"/>
        <v>0</v>
      </c>
      <c r="L28" s="117">
        <f t="shared" si="20"/>
        <v>0</v>
      </c>
      <c r="M28" s="117">
        <f t="shared" si="20"/>
        <v>0</v>
      </c>
      <c r="N28" s="118">
        <f t="shared" si="20"/>
        <v>0</v>
      </c>
      <c r="O28" s="61"/>
      <c r="P28" s="41"/>
    </row>
    <row r="29" spans="1:28" ht="14.1" customHeight="1" x14ac:dyDescent="0.2">
      <c r="A29" s="77"/>
      <c r="B29" s="87" t="s">
        <v>40</v>
      </c>
      <c r="C29" s="78">
        <v>313</v>
      </c>
      <c r="D29" s="35">
        <v>6</v>
      </c>
      <c r="E29" s="235">
        <v>257</v>
      </c>
      <c r="F29" s="235">
        <v>241</v>
      </c>
      <c r="G29" s="235">
        <v>266</v>
      </c>
      <c r="H29" s="235">
        <v>104</v>
      </c>
      <c r="I29" s="75"/>
      <c r="J29" s="74"/>
      <c r="K29" s="74"/>
      <c r="L29" s="75"/>
      <c r="M29" s="75"/>
      <c r="N29" s="79"/>
      <c r="O29" s="61"/>
      <c r="P29" s="41"/>
      <c r="AB29" s="55"/>
    </row>
    <row r="30" spans="1:28" ht="14.1" customHeight="1" x14ac:dyDescent="0.2">
      <c r="A30" s="50"/>
      <c r="B30" s="84" t="s">
        <v>41</v>
      </c>
      <c r="C30" s="34">
        <v>10</v>
      </c>
      <c r="D30" s="35">
        <v>6</v>
      </c>
      <c r="E30" s="235">
        <v>12</v>
      </c>
      <c r="F30" s="235">
        <v>19</v>
      </c>
      <c r="G30" s="235">
        <v>65</v>
      </c>
      <c r="H30" s="235">
        <v>26</v>
      </c>
      <c r="I30" s="35"/>
      <c r="J30" s="33"/>
      <c r="K30" s="33"/>
      <c r="L30" s="35"/>
      <c r="M30" s="35"/>
      <c r="N30" s="57"/>
      <c r="O30" s="61"/>
      <c r="P30" s="41"/>
      <c r="AB30" s="55"/>
    </row>
    <row r="31" spans="1:28" ht="14.1" customHeight="1" x14ac:dyDescent="0.2">
      <c r="A31" s="50"/>
      <c r="B31" s="84" t="s">
        <v>42</v>
      </c>
      <c r="C31" s="34">
        <v>165</v>
      </c>
      <c r="D31" s="35">
        <v>1</v>
      </c>
      <c r="E31" s="235">
        <v>10</v>
      </c>
      <c r="F31" s="235">
        <v>7</v>
      </c>
      <c r="G31" s="235">
        <v>34</v>
      </c>
      <c r="H31" s="235">
        <v>26</v>
      </c>
      <c r="I31" s="35"/>
      <c r="J31" s="33"/>
      <c r="K31" s="33"/>
      <c r="L31" s="35"/>
      <c r="M31" s="35"/>
      <c r="N31" s="57"/>
      <c r="O31" s="61"/>
      <c r="P31" s="41"/>
      <c r="Y31" s="59"/>
      <c r="AB31" s="55"/>
    </row>
    <row r="32" spans="1:28" ht="14.1" customHeight="1" x14ac:dyDescent="0.2">
      <c r="A32" s="50"/>
      <c r="B32" s="84" t="s">
        <v>43</v>
      </c>
      <c r="C32" s="34">
        <v>6</v>
      </c>
      <c r="D32" s="35">
        <v>8</v>
      </c>
      <c r="E32" s="235">
        <v>5</v>
      </c>
      <c r="F32" s="235"/>
      <c r="G32" s="235">
        <v>20</v>
      </c>
      <c r="H32" s="235">
        <v>28</v>
      </c>
      <c r="I32" s="35"/>
      <c r="J32" s="33"/>
      <c r="K32" s="33"/>
      <c r="L32" s="35"/>
      <c r="M32" s="35"/>
      <c r="N32" s="57"/>
      <c r="O32" s="61"/>
      <c r="P32" s="41"/>
      <c r="AB32" s="55"/>
    </row>
    <row r="33" spans="1:28" ht="14.1" customHeight="1" x14ac:dyDescent="0.2">
      <c r="A33" s="50"/>
      <c r="B33" s="84" t="s">
        <v>44</v>
      </c>
      <c r="C33" s="34">
        <v>4</v>
      </c>
      <c r="D33" s="35">
        <v>3</v>
      </c>
      <c r="E33" s="235">
        <v>24</v>
      </c>
      <c r="F33" s="235">
        <v>41</v>
      </c>
      <c r="G33" s="235">
        <v>9</v>
      </c>
      <c r="H33" s="235">
        <v>3</v>
      </c>
      <c r="I33" s="35"/>
      <c r="J33" s="33"/>
      <c r="K33" s="33"/>
      <c r="L33" s="35"/>
      <c r="M33" s="35"/>
      <c r="N33" s="57"/>
      <c r="O33" s="41"/>
      <c r="P33" s="41"/>
      <c r="AB33" s="55"/>
    </row>
    <row r="34" spans="1:28" ht="14.1" customHeight="1" x14ac:dyDescent="0.2">
      <c r="A34" s="115"/>
      <c r="B34" s="116" t="s">
        <v>45</v>
      </c>
      <c r="C34" s="119">
        <v>184</v>
      </c>
      <c r="D34" s="119">
        <f>D30+D31+D32+D33</f>
        <v>18</v>
      </c>
      <c r="E34" s="243">
        <f t="shared" ref="E34" si="21">E30+E31+E32+E33</f>
        <v>51</v>
      </c>
      <c r="F34" s="243">
        <f>F30+F31+F33</f>
        <v>67</v>
      </c>
      <c r="G34" s="243">
        <f t="shared" ref="G34" si="22">SUM(G30:G33)</f>
        <v>128</v>
      </c>
      <c r="H34" s="243">
        <f t="shared" ref="H34" si="23">SUM(H30:H33)</f>
        <v>83</v>
      </c>
      <c r="I34" s="119">
        <f t="shared" ref="I34:N34" si="24">SUM(I30:I33)</f>
        <v>0</v>
      </c>
      <c r="J34" s="119">
        <f t="shared" si="24"/>
        <v>0</v>
      </c>
      <c r="K34" s="119">
        <f t="shared" si="24"/>
        <v>0</v>
      </c>
      <c r="L34" s="119">
        <f t="shared" si="24"/>
        <v>0</v>
      </c>
      <c r="M34" s="119">
        <f t="shared" si="24"/>
        <v>0</v>
      </c>
      <c r="N34" s="120">
        <f t="shared" si="24"/>
        <v>0</v>
      </c>
      <c r="P34" s="41"/>
    </row>
    <row r="35" spans="1:28" ht="14.1" customHeight="1" x14ac:dyDescent="0.2">
      <c r="A35" s="47"/>
      <c r="B35" s="84" t="s">
        <v>46</v>
      </c>
      <c r="C35" s="32">
        <v>5082</v>
      </c>
      <c r="D35" s="52">
        <v>664</v>
      </c>
      <c r="E35" s="237">
        <v>626</v>
      </c>
      <c r="F35" s="235">
        <v>481</v>
      </c>
      <c r="G35" s="235">
        <v>661</v>
      </c>
      <c r="H35" s="235">
        <v>7087</v>
      </c>
      <c r="I35" s="35"/>
      <c r="J35" s="33"/>
      <c r="K35" s="33"/>
      <c r="L35" s="35"/>
      <c r="M35" s="35"/>
      <c r="N35" s="57"/>
      <c r="P35" s="41"/>
      <c r="AB35" s="55"/>
    </row>
    <row r="36" spans="1:28" ht="14.1" customHeight="1" x14ac:dyDescent="0.2">
      <c r="A36" s="77"/>
      <c r="B36" s="87" t="s">
        <v>62</v>
      </c>
      <c r="C36" s="80"/>
      <c r="D36" s="33"/>
      <c r="E36" s="234"/>
      <c r="F36" s="235"/>
      <c r="G36" s="235"/>
      <c r="H36" s="235"/>
      <c r="I36" s="75"/>
      <c r="J36" s="74"/>
      <c r="K36" s="74"/>
      <c r="L36" s="75"/>
      <c r="M36" s="75"/>
      <c r="N36" s="79"/>
      <c r="AB36" s="55"/>
    </row>
    <row r="37" spans="1:28" ht="14.1" customHeight="1" x14ac:dyDescent="0.2">
      <c r="A37" s="77"/>
      <c r="B37" s="87" t="s">
        <v>91</v>
      </c>
      <c r="C37" s="80"/>
      <c r="D37" s="33"/>
      <c r="E37" s="234"/>
      <c r="F37" s="235"/>
      <c r="G37" s="235"/>
      <c r="H37" s="235"/>
      <c r="I37" s="75"/>
      <c r="J37" s="74"/>
      <c r="K37" s="74"/>
      <c r="L37" s="75"/>
      <c r="M37" s="75"/>
      <c r="N37" s="79"/>
      <c r="AB37" s="55"/>
    </row>
    <row r="38" spans="1:28" ht="14.1" customHeight="1" x14ac:dyDescent="0.2">
      <c r="A38" s="128"/>
      <c r="B38" s="129" t="s">
        <v>88</v>
      </c>
      <c r="C38" s="130">
        <f>C22+C28+C29+C34+C35+C36+C37</f>
        <v>15083</v>
      </c>
      <c r="D38" s="130">
        <f>D22+D28+D29+D34+D35</f>
        <v>8556</v>
      </c>
      <c r="E38" s="246">
        <f t="shared" ref="E38:F38" si="25">E22+E28+E29+E34+E35</f>
        <v>9005.9</v>
      </c>
      <c r="F38" s="246">
        <f t="shared" si="25"/>
        <v>8413</v>
      </c>
      <c r="G38" s="246">
        <f t="shared" ref="G38:H38" si="26">G37+G36+G35+G34+G29+G28+G22</f>
        <v>8541</v>
      </c>
      <c r="H38" s="246">
        <f t="shared" si="26"/>
        <v>15930</v>
      </c>
      <c r="I38" s="130">
        <f t="shared" ref="I38:N38" si="27">I37+I36+I35+I34+I29+I28+I22</f>
        <v>0</v>
      </c>
      <c r="J38" s="130">
        <f t="shared" si="27"/>
        <v>0</v>
      </c>
      <c r="K38" s="130">
        <f t="shared" si="27"/>
        <v>0</v>
      </c>
      <c r="L38" s="130">
        <f t="shared" si="27"/>
        <v>0</v>
      </c>
      <c r="M38" s="130">
        <f t="shared" si="27"/>
        <v>0</v>
      </c>
      <c r="N38" s="131">
        <f t="shared" si="27"/>
        <v>0</v>
      </c>
      <c r="Y38" s="59"/>
    </row>
    <row r="39" spans="1:28" ht="14.1" customHeight="1" thickBot="1" x14ac:dyDescent="0.25">
      <c r="A39" s="89"/>
      <c r="B39" s="88" t="s">
        <v>47</v>
      </c>
      <c r="C39" s="51">
        <f>C17-C38</f>
        <v>-1586</v>
      </c>
      <c r="D39" s="51">
        <f>D17-D38</f>
        <v>-1602</v>
      </c>
      <c r="E39" s="236">
        <f t="shared" ref="E39:H39" si="28">E17-E38</f>
        <v>1522.1000000000004</v>
      </c>
      <c r="F39" s="236">
        <f t="shared" si="28"/>
        <v>123</v>
      </c>
      <c r="G39" s="236">
        <f t="shared" si="28"/>
        <v>20</v>
      </c>
      <c r="H39" s="236">
        <f t="shared" si="28"/>
        <v>-1360</v>
      </c>
      <c r="I39" s="51">
        <f t="shared" ref="I39:N39" si="29">I17-I38</f>
        <v>0</v>
      </c>
      <c r="J39" s="51">
        <f t="shared" si="29"/>
        <v>0</v>
      </c>
      <c r="K39" s="51">
        <f t="shared" si="29"/>
        <v>0</v>
      </c>
      <c r="L39" s="51">
        <f t="shared" si="29"/>
        <v>0</v>
      </c>
      <c r="M39" s="51">
        <f t="shared" si="29"/>
        <v>0</v>
      </c>
      <c r="N39" s="73">
        <f t="shared" si="29"/>
        <v>0</v>
      </c>
      <c r="Y39" s="55"/>
    </row>
    <row r="40" spans="1:28" ht="18" customHeight="1" thickBot="1" x14ac:dyDescent="0.3">
      <c r="A40" s="271" t="s">
        <v>50</v>
      </c>
      <c r="B40" s="272"/>
      <c r="C40" s="142">
        <f>C3+C17-C38</f>
        <v>1662</v>
      </c>
      <c r="D40" s="142">
        <f>D3+D17-D38</f>
        <v>60</v>
      </c>
      <c r="E40" s="249">
        <f t="shared" ref="E40:H40" si="30">E3+E17-E38</f>
        <v>1582.1000000000004</v>
      </c>
      <c r="F40" s="249">
        <f t="shared" si="30"/>
        <v>1705</v>
      </c>
      <c r="G40" s="249">
        <f t="shared" si="30"/>
        <v>1725</v>
      </c>
      <c r="H40" s="249">
        <f t="shared" si="30"/>
        <v>365</v>
      </c>
      <c r="I40" s="142">
        <f t="shared" ref="I40:N40" si="31">I3+I17-I38</f>
        <v>365</v>
      </c>
      <c r="J40" s="142">
        <f t="shared" si="31"/>
        <v>365</v>
      </c>
      <c r="K40" s="142">
        <f t="shared" si="31"/>
        <v>365</v>
      </c>
      <c r="L40" s="142">
        <f t="shared" si="31"/>
        <v>365</v>
      </c>
      <c r="M40" s="142">
        <f t="shared" si="31"/>
        <v>365</v>
      </c>
      <c r="N40" s="143">
        <f t="shared" si="31"/>
        <v>365</v>
      </c>
    </row>
    <row r="41" spans="1:28" ht="18" customHeight="1" x14ac:dyDescent="0.25">
      <c r="A41" s="43"/>
      <c r="B41" s="44"/>
      <c r="C41" s="45"/>
      <c r="D41" s="46"/>
      <c r="E41" s="46"/>
      <c r="F41" s="46"/>
      <c r="G41" s="46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Ing. Anna Cígerová</cp:lastModifiedBy>
  <cp:lastPrinted>2014-02-25T09:49:46Z</cp:lastPrinted>
  <dcterms:created xsi:type="dcterms:W3CDTF">2012-03-20T09:28:01Z</dcterms:created>
  <dcterms:modified xsi:type="dcterms:W3CDTF">2022-06-27T13:31:11Z</dcterms:modified>
</cp:coreProperties>
</file>