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2\"/>
    </mc:Choice>
  </mc:AlternateContent>
  <xr:revisionPtr revIDLastSave="0" documentId="13_ncr:1_{6F44235A-0514-44E2-BC3D-783D0CF21C1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4" l="1"/>
  <c r="I38" i="4" s="1"/>
  <c r="H34" i="4"/>
  <c r="H38" i="4" s="1"/>
  <c r="I28" i="4"/>
  <c r="H28" i="4"/>
  <c r="I22" i="4"/>
  <c r="H22" i="4"/>
  <c r="I13" i="4"/>
  <c r="I17" i="4" s="1"/>
  <c r="I39" i="4" s="1"/>
  <c r="H13" i="4"/>
  <c r="H17" i="4" s="1"/>
  <c r="H3" i="4"/>
  <c r="G22" i="3"/>
  <c r="G27" i="3" s="1"/>
  <c r="F22" i="3"/>
  <c r="F27" i="3" s="1"/>
  <c r="G9" i="3"/>
  <c r="G14" i="3" s="1"/>
  <c r="F9" i="3"/>
  <c r="F14" i="3" s="1"/>
  <c r="H6" i="3"/>
  <c r="H7" i="3"/>
  <c r="D22" i="3"/>
  <c r="D27" i="3" s="1"/>
  <c r="C22" i="3"/>
  <c r="C27" i="3" s="1"/>
  <c r="D9" i="3"/>
  <c r="D14" i="3" s="1"/>
  <c r="C9" i="3"/>
  <c r="C14" i="3" s="1"/>
  <c r="H40" i="4" l="1"/>
  <c r="I3" i="4" s="1"/>
  <c r="I40" i="4" s="1"/>
  <c r="H39" i="4"/>
  <c r="F28" i="3"/>
  <c r="F34" i="3" s="1"/>
  <c r="D28" i="3"/>
  <c r="D34" i="3" s="1"/>
  <c r="G28" i="3"/>
  <c r="G34" i="3" s="1"/>
  <c r="C28" i="3"/>
  <c r="C34" i="3" s="1"/>
  <c r="G34" i="4"/>
  <c r="G28" i="4"/>
  <c r="G38" i="4" s="1"/>
  <c r="G22" i="4"/>
  <c r="G13" i="4"/>
  <c r="G17" i="4" s="1"/>
  <c r="G39" i="4" s="1"/>
  <c r="G3" i="4"/>
  <c r="G40" i="4" l="1"/>
  <c r="F34" i="4" l="1"/>
  <c r="F28" i="4"/>
  <c r="F22" i="4"/>
  <c r="F38" i="4" s="1"/>
  <c r="F39" i="4" s="1"/>
  <c r="F17" i="4"/>
  <c r="F40" i="4" s="1"/>
  <c r="H33" i="3" l="1"/>
  <c r="H32" i="3"/>
  <c r="H29" i="3"/>
  <c r="H26" i="3"/>
  <c r="H25" i="3"/>
  <c r="H23" i="3"/>
  <c r="H20" i="3"/>
  <c r="H19" i="3"/>
  <c r="H18" i="3"/>
  <c r="H13" i="3"/>
  <c r="H10" i="3"/>
  <c r="H8" i="3"/>
  <c r="E34" i="4"/>
  <c r="E28" i="4"/>
  <c r="E22" i="4"/>
  <c r="E17" i="4"/>
  <c r="H31" i="3"/>
  <c r="H30" i="3"/>
  <c r="H24" i="3"/>
  <c r="H21" i="3"/>
  <c r="H12" i="3"/>
  <c r="H11" i="3"/>
  <c r="H17" i="3" l="1"/>
  <c r="E38" i="4"/>
  <c r="E40" i="4" s="1"/>
  <c r="E39" i="4"/>
  <c r="H9" i="3"/>
  <c r="H27" i="3"/>
  <c r="H22" i="3"/>
  <c r="H16" i="3"/>
  <c r="H14" i="3" l="1"/>
  <c r="H28" i="3" l="1"/>
  <c r="H34" i="3"/>
  <c r="E33" i="3" l="1"/>
  <c r="E32" i="3"/>
  <c r="E31" i="3"/>
  <c r="E30" i="3"/>
  <c r="E29" i="3"/>
  <c r="E26" i="3"/>
  <c r="E25" i="3"/>
  <c r="E24" i="3"/>
  <c r="E23" i="3"/>
  <c r="E27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D34" i="4"/>
  <c r="D28" i="4"/>
  <c r="C28" i="4"/>
  <c r="D22" i="4"/>
  <c r="D38" i="4" s="1"/>
  <c r="C22" i="4"/>
  <c r="C38" i="4" s="1"/>
  <c r="D17" i="4"/>
  <c r="D39" i="4" s="1"/>
  <c r="C13" i="4"/>
  <c r="C17" i="4" s="1"/>
  <c r="E14" i="3" l="1"/>
  <c r="E22" i="3"/>
  <c r="E9" i="3"/>
  <c r="C39" i="4"/>
  <c r="C40" i="4"/>
  <c r="D3" i="4" s="1"/>
  <c r="D40" i="4" s="1"/>
  <c r="E28" i="3" l="1"/>
  <c r="E34" i="3"/>
  <c r="D14" i="1" l="1"/>
  <c r="D21" i="1" s="1"/>
  <c r="E14" i="1"/>
  <c r="E21" i="1" s="1"/>
  <c r="F14" i="1"/>
  <c r="F21" i="1" s="1"/>
  <c r="G14" i="1"/>
  <c r="G21" i="1" s="1"/>
  <c r="H14" i="1"/>
  <c r="H21" i="1" s="1"/>
  <c r="I14" i="1"/>
  <c r="J14" i="1"/>
  <c r="K14" i="1"/>
  <c r="L14" i="1"/>
  <c r="M14" i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I11" i="1" s="1"/>
  <c r="J4" i="1"/>
  <c r="K4" i="1"/>
  <c r="L4" i="1"/>
  <c r="L11" i="1" s="1"/>
  <c r="M4" i="1"/>
  <c r="N4" i="1"/>
  <c r="N11" i="1" s="1"/>
  <c r="C4" i="1"/>
  <c r="M21" i="1"/>
  <c r="L21" i="1"/>
  <c r="K21" i="1"/>
  <c r="J21" i="1"/>
  <c r="I21" i="1"/>
  <c r="M11" i="1"/>
  <c r="H11" i="1" l="1"/>
  <c r="G11" i="1"/>
  <c r="F11" i="1"/>
  <c r="E11" i="1"/>
  <c r="K11" i="1"/>
  <c r="J11" i="1"/>
  <c r="D11" i="1"/>
  <c r="C21" i="1" l="1"/>
  <c r="C11" i="1"/>
  <c r="J13" i="4"/>
  <c r="K13" i="4"/>
  <c r="L13" i="4"/>
  <c r="M13" i="4"/>
  <c r="N13" i="4"/>
  <c r="J34" i="4"/>
  <c r="K34" i="4"/>
  <c r="L34" i="4"/>
  <c r="M34" i="4"/>
  <c r="N34" i="4"/>
  <c r="J28" i="4"/>
  <c r="K28" i="4"/>
  <c r="L28" i="4"/>
  <c r="M28" i="4"/>
  <c r="N28" i="4"/>
  <c r="J22" i="4"/>
  <c r="K22" i="4"/>
  <c r="L22" i="4"/>
  <c r="M22" i="4"/>
  <c r="N22" i="4"/>
  <c r="J17" i="4"/>
  <c r="K17" i="4"/>
  <c r="L17" i="4"/>
  <c r="M17" i="4"/>
  <c r="N17" i="4"/>
  <c r="B1" i="4"/>
  <c r="B1" i="1"/>
  <c r="B1" i="3"/>
  <c r="N38" i="4" l="1"/>
  <c r="N39" i="4" s="1"/>
  <c r="L38" i="4"/>
  <c r="L39" i="4" s="1"/>
  <c r="J38" i="4"/>
  <c r="J39" i="4" s="1"/>
  <c r="M38" i="4"/>
  <c r="M39" i="4" s="1"/>
  <c r="K38" i="4"/>
  <c r="K39" i="4" s="1"/>
  <c r="J3" i="4" l="1"/>
  <c r="J40" i="4" s="1"/>
  <c r="K3" i="4" l="1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<sst xmlns="http://schemas.openxmlformats.org/spreadsheetml/2006/main" count="159" uniqueCount="140">
  <si>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</si>
  <si>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</si>
  <si>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</si>
  <si>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</si>
  <si>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</si>
  <si>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</si>
  <si>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</si>
  <si>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</si>
  <si>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</si>
  <si>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</si>
  <si>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</si>
  <si>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</si>
  <si>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</si>
  <si>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</si>
  <si>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</si>
  <si>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</si>
  <si>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</si>
  <si>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</si>
  <si>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</si>
  <si>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</si>
  <si>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</si>
  <si>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</si>
  <si>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</si>
  <si>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</si>
  <si>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</si>
  <si>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</si>
  <si>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</si>
  <si>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</si>
  <si>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</si>
  <si>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</si>
  <si>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</si>
  <si>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</si>
  <si>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</si>
  <si>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</si>
  <si>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</si>
  <si>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</si>
  <si>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</si>
  <si>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</si>
  <si>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</si>
  <si>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</si>
  <si>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</si>
  <si>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</si>
  <si>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</si>
  <si>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</si>
  <si>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</si>
  <si>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</si>
  <si>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</si>
  <si>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</si>
  <si>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</si>
  <si>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</si>
  <si>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</si>
  <si>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</si>
  <si>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</si>
  <si>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</si>
  <si>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</si>
  <si>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</si>
  <si>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</si>
  <si>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</si>
  <si>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</si>
  <si>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</si>
  <si>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</si>
  <si>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</si>
  <si>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</si>
  <si>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</si>
  <si>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</si>
  <si>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</si>
  <si>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</si>
  <si>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</si>
  <si>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</si>
  <si>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</si>
  <si>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</si>
  <si>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</si>
  <si>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</si>
  <si>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</si>
  <si>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</si>
  <si>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</si>
  <si>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</si>
  <si>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</si>
  <si>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</si>
  <si>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</si>
  <si>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</si>
  <si>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</si>
  <si>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</si>
  <si>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</si>
  <si>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</si>
  <si>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</si>
  <si>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</si>
  <si>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</si>
  <si>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</si>
  <si>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</si>
  <si>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</si>
  <si>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</si>
  <si>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</si>
  <si>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</si>
  <si>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</si>
  <si>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</si>
  <si>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</si>
  <si>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</si>
  <si>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</si>
  <si>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</si>
  <si>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</si>
  <si>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</si>
  <si>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07_2022</t>
  </si>
  <si>
    <t>Výhľad 08_2022</t>
  </si>
  <si>
    <t>Výhľad 09_2022</t>
  </si>
  <si>
    <t>Výhľad 10_2022</t>
  </si>
  <si>
    <t>Výhľad 11_2022</t>
  </si>
  <si>
    <t>Výhľad 12_2022</t>
  </si>
  <si>
    <t>Skutočnosť                    k 31.1.2022</t>
  </si>
  <si>
    <t>Skutočnosť                    k 28.2.2022</t>
  </si>
  <si>
    <t>Skutočnosť                    k 31.3.2022</t>
  </si>
  <si>
    <t>Skutočnosť                    k 30.4.2022</t>
  </si>
  <si>
    <t>Skutočnosť                    k 31.5.2022</t>
  </si>
  <si>
    <t>Skutočnosť                    k 30.6.2022</t>
  </si>
  <si>
    <t>Skutočnosť                    k 31.7.2022</t>
  </si>
  <si>
    <t>Skutočnosť                    k 30.9.2022</t>
  </si>
  <si>
    <t>Skutočnosť                    k 31.8.2022</t>
  </si>
  <si>
    <t>Skutočnosť                    k 31.10.2022</t>
  </si>
  <si>
    <t>Skutočnosť                    k 30.11.2022</t>
  </si>
  <si>
    <t>Skutočnosť                    k 31.12.2022</t>
  </si>
  <si>
    <t>rok 2022</t>
  </si>
  <si>
    <t>Univerzitná nemocnica Martin</t>
  </si>
  <si>
    <t xml:space="preserve">Vypracoval: Ing. Anna Cígerová, Zuzana Vaslíková </t>
  </si>
  <si>
    <t>Kontakt: 043/4203456, 043/4203600</t>
  </si>
  <si>
    <t xml:space="preserve">Mail: anna.cigerova@unm.sk, vaslikova@unm.sk </t>
  </si>
  <si>
    <t>Skutočnosť  02_2022</t>
  </si>
  <si>
    <t>Skutočnosť  03_2022</t>
  </si>
  <si>
    <t>Skutočnosť  04_2022</t>
  </si>
  <si>
    <t>Skutočnosť  05_2022</t>
  </si>
  <si>
    <t>Jún 2022</t>
  </si>
  <si>
    <t>Jún</t>
  </si>
  <si>
    <t>Január - Jún</t>
  </si>
  <si>
    <t>V položke "Počet hospitalizačných prípadov" je uvedený aj počet JZS (za jún 892 prípadov a za 1-6  4 547 prípadov), ktorú UNM vykazuje do zdravotných poisťovní na základe zmlúv.</t>
  </si>
  <si>
    <t>Počet novozaevidovaných faktúr k 30.6.2022</t>
  </si>
  <si>
    <t>Celkový počet neuhradených faktúr evidovaných k 30.6.2022</t>
  </si>
  <si>
    <t>Celková suma evidovaných neuhradených faktúr k 30.6.2022</t>
  </si>
  <si>
    <t>z toho oddĺženie</t>
  </si>
  <si>
    <r>
      <t xml:space="preserve">* </t>
    </r>
    <r>
      <rPr>
        <b/>
        <sz val="10"/>
        <color rgb="FFFF0000"/>
        <rFont val="Arial"/>
        <family val="2"/>
        <charset val="238"/>
      </rPr>
      <t>z toho počet oddlžených faktúr je 8 515 ks</t>
    </r>
  </si>
  <si>
    <r>
      <t xml:space="preserve">Počet zaplatených faktúr k 30.6.2022 </t>
    </r>
    <r>
      <rPr>
        <sz val="10"/>
        <color rgb="FFFF0000"/>
        <rFont val="Arial"/>
        <family val="2"/>
        <charset val="238"/>
      </rPr>
      <t>/*</t>
    </r>
  </si>
  <si>
    <t>Skutočnosť  06_2022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</si>
</sst>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29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40" fontId="9" fillId="0" borderId="0" applyFont="0" applyFill="0" applyBorder="0" applyAlignment="0" applyProtection="0"/>
    <xf numFmtId="0" fontId="22" fillId="0" borderId="0"/>
    <xf numFmtId="0" fontId="22" fillId="0" borderId="0"/>
    <xf numFmtId="0" fontId="10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18">
    <xf numFmtId="0" fontId="0" fillId="0" borderId="0" xfId="0"/>
    <xf numFmtId="49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2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6" fillId="0" borderId="0" xfId="0" applyNumberFormat="1" applyFont="1" applyAlignment="1">
      <alignment horizontal="right"/>
    </xf>
    <xf numFmtId="3" fontId="15" fillId="0" borderId="1" xfId="13" applyNumberFormat="1" applyFont="1" applyBorder="1" applyAlignment="1">
      <alignment horizontal="right"/>
    </xf>
    <xf numFmtId="3" fontId="15" fillId="0" borderId="1" xfId="0" applyNumberFormat="1" applyFont="1" applyBorder="1"/>
    <xf numFmtId="3" fontId="18" fillId="0" borderId="1" xfId="13" applyNumberFormat="1" applyFont="1" applyBorder="1" applyAlignment="1">
      <alignment horizontal="right"/>
    </xf>
    <xf numFmtId="3" fontId="18" fillId="0" borderId="1" xfId="0" applyNumberFormat="1" applyFont="1" applyBorder="1"/>
    <xf numFmtId="0" fontId="1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19" fillId="0" borderId="0" xfId="0" applyFont="1"/>
    <xf numFmtId="0" fontId="14" fillId="0" borderId="0" xfId="0" applyFont="1"/>
    <xf numFmtId="49" fontId="16" fillId="0" borderId="0" xfId="0" applyNumberFormat="1" applyFont="1" applyAlignment="1">
      <alignment horizontal="right"/>
    </xf>
    <xf numFmtId="3" fontId="15" fillId="0" borderId="0" xfId="0" applyNumberFormat="1" applyFont="1"/>
    <xf numFmtId="0" fontId="15" fillId="0" borderId="9" xfId="0" applyFont="1" applyBorder="1" applyAlignment="1">
      <alignment horizontal="center"/>
    </xf>
    <xf numFmtId="16" fontId="15" fillId="0" borderId="9" xfId="0" applyNumberFormat="1" applyFont="1" applyBorder="1"/>
    <xf numFmtId="16" fontId="18" fillId="0" borderId="9" xfId="0" applyNumberFormat="1" applyFont="1" applyBorder="1"/>
    <xf numFmtId="16" fontId="15" fillId="0" borderId="9" xfId="0" applyNumberFormat="1" applyFont="1" applyBorder="1" applyAlignment="1">
      <alignment horizontal="center"/>
    </xf>
    <xf numFmtId="3" fontId="15" fillId="4" borderId="5" xfId="0" applyNumberFormat="1" applyFont="1" applyFill="1" applyBorder="1" applyAlignment="1">
      <alignment horizontal="right"/>
    </xf>
    <xf numFmtId="3" fontId="15" fillId="5" borderId="1" xfId="0" applyNumberFormat="1" applyFont="1" applyFill="1" applyBorder="1"/>
    <xf numFmtId="0" fontId="15" fillId="0" borderId="0" xfId="0" applyFont="1"/>
    <xf numFmtId="3" fontId="0" fillId="0" borderId="0" xfId="0" applyNumberFormat="1"/>
    <xf numFmtId="3" fontId="10" fillId="0" borderId="0" xfId="0" applyNumberFormat="1" applyFont="1"/>
    <xf numFmtId="3" fontId="15" fillId="0" borderId="10" xfId="0" applyNumberFormat="1" applyFont="1" applyBorder="1"/>
    <xf numFmtId="3" fontId="18" fillId="0" borderId="10" xfId="0" applyNumberFormat="1" applyFont="1" applyBorder="1"/>
    <xf numFmtId="4" fontId="0" fillId="0" borderId="0" xfId="0" applyNumberFormat="1"/>
    <xf numFmtId="3" fontId="18" fillId="3" borderId="1" xfId="0" applyNumberFormat="1" applyFont="1" applyFill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4" xfId="0" applyFont="1" applyBorder="1"/>
    <xf numFmtId="0" fontId="0" fillId="0" borderId="14" xfId="0" applyBorder="1"/>
    <xf numFmtId="49" fontId="6" fillId="0" borderId="15" xfId="0" applyNumberFormat="1" applyFont="1" applyBorder="1" applyAlignment="1">
      <alignment horizontal="right"/>
    </xf>
    <xf numFmtId="49" fontId="6" fillId="0" borderId="14" xfId="0" applyNumberFormat="1" applyFont="1" applyBorder="1" applyAlignment="1">
      <alignment horizontal="right"/>
    </xf>
    <xf numFmtId="49" fontId="24" fillId="2" borderId="1" xfId="0" applyNumberFormat="1" applyFont="1" applyFill="1" applyBorder="1" applyAlignment="1">
      <alignment horizontal="center" vertical="center" wrapText="1"/>
    </xf>
    <xf numFmtId="3" fontId="15" fillId="4" borderId="25" xfId="0" applyNumberFormat="1" applyFont="1" applyFill="1" applyBorder="1" applyAlignment="1">
      <alignment horizontal="right"/>
    </xf>
    <xf numFmtId="3" fontId="18" fillId="0" borderId="1" xfId="13" applyNumberFormat="1" applyFont="1" applyFill="1" applyBorder="1" applyAlignment="1">
      <alignment horizontal="right"/>
    </xf>
    <xf numFmtId="3" fontId="15" fillId="0" borderId="1" xfId="13" applyNumberFormat="1" applyFont="1" applyFill="1" applyBorder="1" applyAlignment="1">
      <alignment horizontal="right"/>
    </xf>
    <xf numFmtId="0" fontId="15" fillId="0" borderId="2" xfId="0" applyFont="1" applyBorder="1"/>
    <xf numFmtId="0" fontId="16" fillId="0" borderId="9" xfId="0" applyFont="1" applyBorder="1"/>
    <xf numFmtId="0" fontId="15" fillId="0" borderId="2" xfId="0" applyFont="1" applyBorder="1" applyAlignment="1">
      <alignment horizontal="left"/>
    </xf>
    <xf numFmtId="0" fontId="18" fillId="3" borderId="2" xfId="0" applyFont="1" applyFill="1" applyBorder="1" applyAlignment="1">
      <alignment horizontal="left"/>
    </xf>
    <xf numFmtId="0" fontId="16" fillId="4" borderId="16" xfId="0" applyFont="1" applyFill="1" applyBorder="1" applyAlignment="1">
      <alignment horizontal="left"/>
    </xf>
    <xf numFmtId="0" fontId="15" fillId="4" borderId="12" xfId="0" applyFont="1" applyFill="1" applyBorder="1" applyAlignment="1">
      <alignment horizontal="center"/>
    </xf>
    <xf numFmtId="49" fontId="23" fillId="9" borderId="5" xfId="0" applyNumberFormat="1" applyFont="1" applyFill="1" applyBorder="1" applyAlignment="1">
      <alignment horizontal="center" vertical="center"/>
    </xf>
    <xf numFmtId="49" fontId="23" fillId="9" borderId="5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2" xfId="0" applyFont="1" applyBorder="1"/>
    <xf numFmtId="0" fontId="15" fillId="0" borderId="27" xfId="0" applyFont="1" applyBorder="1"/>
    <xf numFmtId="3" fontId="15" fillId="0" borderId="13" xfId="0" applyNumberFormat="1" applyFont="1" applyBorder="1"/>
    <xf numFmtId="3" fontId="18" fillId="0" borderId="13" xfId="0" applyNumberFormat="1" applyFont="1" applyBorder="1"/>
    <xf numFmtId="3" fontId="15" fillId="0" borderId="24" xfId="0" applyNumberFormat="1" applyFont="1" applyBorder="1"/>
    <xf numFmtId="0" fontId="6" fillId="11" borderId="1" xfId="0" applyFont="1" applyFill="1" applyBorder="1"/>
    <xf numFmtId="0" fontId="8" fillId="15" borderId="3" xfId="0" applyFont="1" applyFill="1" applyBorder="1" applyAlignment="1">
      <alignment horizontal="center" vertical="center" wrapText="1"/>
    </xf>
    <xf numFmtId="0" fontId="8" fillId="15" borderId="26" xfId="0" applyFont="1" applyFill="1" applyBorder="1" applyAlignment="1">
      <alignment horizontal="center" vertical="center" wrapText="1"/>
    </xf>
    <xf numFmtId="0" fontId="16" fillId="14" borderId="7" xfId="0" applyFont="1" applyFill="1" applyBorder="1"/>
    <xf numFmtId="0" fontId="15" fillId="14" borderId="8" xfId="0" applyFont="1" applyFill="1" applyBorder="1"/>
    <xf numFmtId="3" fontId="15" fillId="14" borderId="8" xfId="0" applyNumberFormat="1" applyFont="1" applyFill="1" applyBorder="1"/>
    <xf numFmtId="0" fontId="16" fillId="16" borderId="7" xfId="0" applyFont="1" applyFill="1" applyBorder="1"/>
    <xf numFmtId="0" fontId="15" fillId="16" borderId="8" xfId="0" applyFont="1" applyFill="1" applyBorder="1"/>
    <xf numFmtId="3" fontId="15" fillId="16" borderId="8" xfId="0" applyNumberFormat="1" applyFont="1" applyFill="1" applyBorder="1"/>
    <xf numFmtId="0" fontId="15" fillId="8" borderId="9" xfId="0" applyFont="1" applyFill="1" applyBorder="1" applyAlignment="1">
      <alignment horizontal="center"/>
    </xf>
    <xf numFmtId="0" fontId="15" fillId="8" borderId="2" xfId="0" applyFont="1" applyFill="1" applyBorder="1"/>
    <xf numFmtId="3" fontId="18" fillId="8" borderId="1" xfId="13" applyNumberFormat="1" applyFont="1" applyFill="1" applyBorder="1" applyAlignment="1">
      <alignment horizontal="right"/>
    </xf>
    <xf numFmtId="3" fontId="18" fillId="8" borderId="10" xfId="13" applyNumberFormat="1" applyFont="1" applyFill="1" applyBorder="1" applyAlignment="1">
      <alignment horizontal="right"/>
    </xf>
    <xf numFmtId="0" fontId="15" fillId="7" borderId="9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left"/>
    </xf>
    <xf numFmtId="3" fontId="18" fillId="7" borderId="1" xfId="13" applyNumberFormat="1" applyFont="1" applyFill="1" applyBorder="1" applyAlignment="1">
      <alignment horizontal="right"/>
    </xf>
    <xf numFmtId="3" fontId="18" fillId="7" borderId="10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5" fillId="7" borderId="10" xfId="13" applyNumberFormat="1" applyFont="1" applyFill="1" applyBorder="1" applyAlignment="1">
      <alignment horizontal="right"/>
    </xf>
    <xf numFmtId="3" fontId="18" fillId="14" borderId="8" xfId="13" applyNumberFormat="1" applyFont="1" applyFill="1" applyBorder="1" applyAlignment="1">
      <alignment horizontal="right"/>
    </xf>
    <xf numFmtId="3" fontId="21" fillId="14" borderId="8" xfId="0" applyNumberFormat="1" applyFont="1" applyFill="1" applyBorder="1"/>
    <xf numFmtId="3" fontId="15" fillId="14" borderId="11" xfId="0" applyNumberFormat="1" applyFont="1" applyFill="1" applyBorder="1"/>
    <xf numFmtId="0" fontId="15" fillId="16" borderId="12" xfId="0" applyFont="1" applyFill="1" applyBorder="1" applyAlignment="1">
      <alignment horizontal="center"/>
    </xf>
    <xf numFmtId="0" fontId="15" fillId="16" borderId="27" xfId="0" applyFont="1" applyFill="1" applyBorder="1"/>
    <xf numFmtId="3" fontId="18" fillId="16" borderId="13" xfId="0" applyNumberFormat="1" applyFont="1" applyFill="1" applyBorder="1"/>
    <xf numFmtId="3" fontId="18" fillId="16" borderId="24" xfId="0" applyNumberFormat="1" applyFont="1" applyFill="1" applyBorder="1"/>
    <xf numFmtId="0" fontId="15" fillId="14" borderId="9" xfId="0" applyFont="1" applyFill="1" applyBorder="1" applyAlignment="1">
      <alignment horizontal="center"/>
    </xf>
    <xf numFmtId="0" fontId="15" fillId="14" borderId="2" xfId="0" applyFont="1" applyFill="1" applyBorder="1"/>
    <xf numFmtId="3" fontId="15" fillId="14" borderId="1" xfId="13" applyNumberFormat="1" applyFont="1" applyFill="1" applyBorder="1" applyAlignment="1">
      <alignment horizontal="right"/>
    </xf>
    <xf numFmtId="3" fontId="15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0" fillId="12" borderId="8" xfId="0" applyNumberFormat="1" applyFont="1" applyFill="1" applyBorder="1"/>
    <xf numFmtId="3" fontId="20" fillId="12" borderId="8" xfId="0" applyNumberFormat="1" applyFont="1" applyFill="1" applyBorder="1"/>
    <xf numFmtId="3" fontId="5" fillId="12" borderId="8" xfId="0" applyNumberFormat="1" applyFont="1" applyFill="1" applyBorder="1"/>
    <xf numFmtId="3" fontId="0" fillId="12" borderId="11" xfId="0" applyNumberFormat="1" applyFill="1" applyBorder="1"/>
    <xf numFmtId="0" fontId="14" fillId="13" borderId="28" xfId="0" applyFont="1" applyFill="1" applyBorder="1"/>
    <xf numFmtId="0" fontId="12" fillId="13" borderId="29" xfId="0" applyFont="1" applyFill="1" applyBorder="1"/>
    <xf numFmtId="3" fontId="16" fillId="13" borderId="30" xfId="0" applyNumberFormat="1" applyFont="1" applyFill="1" applyBorder="1" applyAlignment="1">
      <alignment horizontal="right"/>
    </xf>
    <xf numFmtId="3" fontId="16" fillId="13" borderId="30" xfId="0" applyNumberFormat="1" applyFont="1" applyFill="1" applyBorder="1"/>
    <xf numFmtId="3" fontId="16" fillId="13" borderId="31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6" fillId="13" borderId="26" xfId="0" applyNumberFormat="1" applyFont="1" applyFill="1" applyBorder="1" applyAlignment="1">
      <alignment horizontal="right"/>
    </xf>
    <xf numFmtId="3" fontId="16" fillId="16" borderId="8" xfId="0" applyNumberFormat="1" applyFont="1" applyFill="1" applyBorder="1" applyAlignment="1">
      <alignment horizontal="right"/>
    </xf>
    <xf numFmtId="3" fontId="18" fillId="16" borderId="8" xfId="0" applyNumberFormat="1" applyFont="1" applyFill="1" applyBorder="1"/>
    <xf numFmtId="3" fontId="21" fillId="16" borderId="8" xfId="0" applyNumberFormat="1" applyFont="1" applyFill="1" applyBorder="1"/>
    <xf numFmtId="3" fontId="15" fillId="16" borderId="11" xfId="0" applyNumberFormat="1" applyFont="1" applyFill="1" applyBorder="1"/>
    <xf numFmtId="0" fontId="4" fillId="0" borderId="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right" vertical="center"/>
    </xf>
    <xf numFmtId="3" fontId="6" fillId="12" borderId="1" xfId="0" applyNumberFormat="1" applyFont="1" applyFill="1" applyBorder="1" applyAlignment="1">
      <alignment horizontal="right" vertical="center"/>
    </xf>
    <xf numFmtId="9" fontId="6" fillId="1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15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6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3" borderId="0" xfId="5" applyFont="1" applyFill="1" applyAlignment="1">
      <alignment vertical="center"/>
    </xf>
    <xf numFmtId="0" fontId="5" fillId="0" borderId="1" xfId="5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11" borderId="2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3" fontId="15" fillId="0" borderId="1" xfId="0" applyNumberFormat="1" applyFont="1" applyBorder="1" applyAlignment="1">
      <alignment horizontal="right"/>
    </xf>
    <xf numFmtId="3" fontId="15" fillId="0" borderId="13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vertical="center"/>
    </xf>
    <xf numFmtId="9" fontId="0" fillId="0" borderId="8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9" fontId="6" fillId="17" borderId="1" xfId="0" applyNumberFormat="1" applyFont="1" applyFill="1" applyBorder="1" applyAlignment="1">
      <alignment horizontal="right" vertical="center"/>
    </xf>
    <xf numFmtId="3" fontId="6" fillId="13" borderId="1" xfId="0" applyNumberFormat="1" applyFont="1" applyFill="1" applyBorder="1" applyAlignment="1">
      <alignment horizontal="right" vertical="center"/>
    </xf>
    <xf numFmtId="9" fontId="6" fillId="13" borderId="1" xfId="0" applyNumberFormat="1" applyFont="1" applyFill="1" applyBorder="1" applyAlignment="1">
      <alignment horizontal="right" vertical="center"/>
    </xf>
    <xf numFmtId="3" fontId="5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3" fontId="18" fillId="14" borderId="8" xfId="0" applyNumberFormat="1" applyFont="1" applyFill="1" applyBorder="1"/>
    <xf numFmtId="3" fontId="10" fillId="0" borderId="1" xfId="0" applyNumberFormat="1" applyFont="1" applyBorder="1" applyAlignment="1">
      <alignment vertical="center"/>
    </xf>
    <xf numFmtId="0" fontId="0" fillId="0" borderId="1" xfId="0" applyBorder="1"/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6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/>
    </xf>
    <xf numFmtId="4" fontId="26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3" fillId="9" borderId="4" xfId="0" applyFont="1" applyFill="1" applyBorder="1" applyAlignment="1">
      <alignment horizontal="left" vertical="center"/>
    </xf>
    <xf numFmtId="0" fontId="23" fillId="9" borderId="16" xfId="0" applyFont="1" applyFill="1" applyBorder="1" applyAlignment="1">
      <alignment horizontal="left" vertical="center"/>
    </xf>
    <xf numFmtId="0" fontId="23" fillId="9" borderId="17" xfId="0" applyFont="1" applyFill="1" applyBorder="1" applyAlignment="1">
      <alignment horizontal="left" vertical="center"/>
    </xf>
    <xf numFmtId="0" fontId="23" fillId="9" borderId="18" xfId="0" applyFont="1" applyFill="1" applyBorder="1" applyAlignment="1">
      <alignment horizontal="left" vertical="center"/>
    </xf>
    <xf numFmtId="0" fontId="23" fillId="9" borderId="19" xfId="0" applyFont="1" applyFill="1" applyBorder="1" applyAlignment="1">
      <alignment horizontal="left" vertical="center"/>
    </xf>
    <xf numFmtId="49" fontId="23" fillId="9" borderId="14" xfId="0" applyNumberFormat="1" applyFont="1" applyFill="1" applyBorder="1" applyAlignment="1">
      <alignment horizontal="center" vertical="center"/>
    </xf>
    <xf numFmtId="49" fontId="23" fillId="9" borderId="15" xfId="0" applyNumberFormat="1" applyFont="1" applyFill="1" applyBorder="1" applyAlignment="1">
      <alignment horizontal="center" vertical="center"/>
    </xf>
    <xf numFmtId="49" fontId="23" fillId="9" borderId="2" xfId="0" applyNumberFormat="1" applyFont="1" applyFill="1" applyBorder="1" applyAlignment="1">
      <alignment horizontal="center" vertical="center"/>
    </xf>
    <xf numFmtId="49" fontId="23" fillId="9" borderId="14" xfId="0" applyNumberFormat="1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4" fillId="13" borderId="21" xfId="0" applyFont="1" applyFill="1" applyBorder="1" applyAlignment="1">
      <alignment horizontal="center"/>
    </xf>
    <xf numFmtId="0" fontId="14" fillId="13" borderId="22" xfId="0" applyFont="1" applyFill="1" applyBorder="1" applyAlignment="1">
      <alignment horizontal="center"/>
    </xf>
    <xf numFmtId="0" fontId="24" fillId="15" borderId="28" xfId="0" applyFont="1" applyFill="1" applyBorder="1" applyAlignment="1">
      <alignment horizontal="left" vertical="center"/>
    </xf>
    <xf numFmtId="0" fontId="24" fillId="15" borderId="29" xfId="0" applyFont="1" applyFill="1" applyBorder="1" applyAlignment="1">
      <alignment horizontal="left" vertical="center"/>
    </xf>
  </cellXfs>
  <cellStyles count="19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2" xfId="16" xr:uid="{8A7BE79B-016B-4ED7-AF4F-B4C392D7C3A0}"/>
    <cellStyle name="Normálna 13" xfId="18" xr:uid="{33854339-D17A-479E-B9D8-34509A1806E6}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5 2" xfId="17" xr:uid="{E9A205B6-95AA-409C-8436-21CC3D72A12A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13" t="s">
        <v>121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14" t="s">
        <v>129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122</v>
      </c>
      <c r="B20" s="1"/>
    </row>
    <row r="21" spans="1:2" ht="23.25" customHeight="1" x14ac:dyDescent="0.2">
      <c r="A21" t="s">
        <v>123</v>
      </c>
      <c r="B21" s="1"/>
    </row>
    <row r="22" spans="1:2" ht="23.25" customHeight="1" x14ac:dyDescent="0.2">
      <c r="A22" t="s">
        <v>124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61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customWidth="1"/>
    <col min="2" max="2" width="51.85546875" customWidth="1"/>
    <col min="3" max="3" width="11.7109375" style="17" customWidth="1"/>
    <col min="4" max="4" width="12.140625" style="17" bestFit="1" customWidth="1"/>
    <col min="5" max="7" width="11.7109375" style="17" customWidth="1"/>
    <col min="8" max="8" width="12.7109375" style="17" customWidth="1"/>
    <col min="9" max="9" width="4.42578125" customWidth="1"/>
  </cols>
  <sheetData>
    <row r="1" spans="1:8" ht="20.100000000000001" customHeight="1" x14ac:dyDescent="0.25">
      <c r="A1" s="10"/>
      <c r="B1" t="str">
        <f>Cover!A9</f>
        <v>Univerzitná nemocnica Martin</v>
      </c>
      <c r="H1" s="17" t="s">
        <v>120</v>
      </c>
    </row>
    <row r="2" spans="1:8" ht="20.100000000000001" customHeight="1" x14ac:dyDescent="0.2">
      <c r="A2" s="196" t="s">
        <v>0</v>
      </c>
      <c r="B2" s="197"/>
      <c r="C2" s="201" t="s">
        <v>9</v>
      </c>
      <c r="D2" s="202"/>
      <c r="E2" s="203"/>
      <c r="F2" s="204" t="s">
        <v>10</v>
      </c>
      <c r="G2" s="205"/>
      <c r="H2" s="206"/>
    </row>
    <row r="3" spans="1:8" ht="20.100000000000001" customHeight="1" x14ac:dyDescent="0.2">
      <c r="A3" s="198"/>
      <c r="B3" s="199"/>
      <c r="C3" s="201" t="s">
        <v>130</v>
      </c>
      <c r="D3" s="207"/>
      <c r="E3" s="208"/>
      <c r="F3" s="201" t="s">
        <v>131</v>
      </c>
      <c r="G3" s="207"/>
      <c r="H3" s="208"/>
    </row>
    <row r="4" spans="1:8" ht="20.100000000000001" customHeight="1" x14ac:dyDescent="0.2">
      <c r="A4" s="200"/>
      <c r="B4" s="199"/>
      <c r="C4" s="58" t="s">
        <v>11</v>
      </c>
      <c r="D4" s="59" t="s">
        <v>12</v>
      </c>
      <c r="E4" s="59" t="s">
        <v>72</v>
      </c>
      <c r="F4" s="58" t="s">
        <v>11</v>
      </c>
      <c r="G4" s="59" t="s">
        <v>12</v>
      </c>
      <c r="H4" s="59" t="s">
        <v>72</v>
      </c>
    </row>
    <row r="5" spans="1:8" ht="20.100000000000001" customHeight="1" x14ac:dyDescent="0.2">
      <c r="A5" s="44" t="s">
        <v>51</v>
      </c>
      <c r="B5" s="45"/>
      <c r="C5" s="47"/>
      <c r="D5" s="46"/>
      <c r="E5" s="46"/>
      <c r="F5" s="47"/>
      <c r="G5" s="46"/>
      <c r="H5" s="46"/>
    </row>
    <row r="6" spans="1:8" ht="20.100000000000001" customHeight="1" x14ac:dyDescent="0.2">
      <c r="A6" s="120">
        <v>1</v>
      </c>
      <c r="B6" s="121" t="s">
        <v>13</v>
      </c>
      <c r="C6" s="156">
        <v>5873.9927808749981</v>
      </c>
      <c r="D6" s="182">
        <v>7309.6888200000003</v>
      </c>
      <c r="E6" s="157">
        <f t="shared" ref="E6:E14" si="0">D6/C6</f>
        <v>1.2444156969003184</v>
      </c>
      <c r="F6" s="177">
        <v>35243.956904374994</v>
      </c>
      <c r="G6" s="177">
        <v>37457.252070000002</v>
      </c>
      <c r="H6" s="157">
        <f>G6/F6</f>
        <v>1.0627992813528342</v>
      </c>
    </row>
    <row r="7" spans="1:8" ht="20.100000000000001" customHeight="1" x14ac:dyDescent="0.2">
      <c r="A7" s="120">
        <v>2</v>
      </c>
      <c r="B7" s="122" t="s">
        <v>14</v>
      </c>
      <c r="C7" s="156">
        <v>1645.5461614750002</v>
      </c>
      <c r="D7" s="182">
        <v>2072.9493700000003</v>
      </c>
      <c r="E7" s="157">
        <f t="shared" si="0"/>
        <v>1.259733344789242</v>
      </c>
      <c r="F7" s="177">
        <v>9873.2768073750012</v>
      </c>
      <c r="G7" s="177">
        <v>10359.418820000003</v>
      </c>
      <c r="H7" s="157">
        <f t="shared" ref="H7:H32" si="1">G7/F7</f>
        <v>1.0492381629837289</v>
      </c>
    </row>
    <row r="8" spans="1:8" ht="20.100000000000001" customHeight="1" x14ac:dyDescent="0.2">
      <c r="A8" s="120">
        <v>3</v>
      </c>
      <c r="B8" s="122" t="s">
        <v>15</v>
      </c>
      <c r="C8" s="156">
        <v>456.59978151249993</v>
      </c>
      <c r="D8" s="182">
        <v>500.53192999999999</v>
      </c>
      <c r="E8" s="157">
        <f t="shared" si="0"/>
        <v>1.0962158771560808</v>
      </c>
      <c r="F8" s="177">
        <v>2739.5989075624993</v>
      </c>
      <c r="G8" s="177">
        <v>3189.5350399999998</v>
      </c>
      <c r="H8" s="157">
        <f t="shared" si="1"/>
        <v>1.1642343086046203</v>
      </c>
    </row>
    <row r="9" spans="1:8" ht="20.100000000000001" customHeight="1" x14ac:dyDescent="0.2">
      <c r="A9" s="123">
        <v>4</v>
      </c>
      <c r="B9" s="124" t="s">
        <v>16</v>
      </c>
      <c r="C9" s="158">
        <f t="shared" ref="C9:G9" si="2">SUM(C6:C8)</f>
        <v>7976.1387238624984</v>
      </c>
      <c r="D9" s="158">
        <f t="shared" si="2"/>
        <v>9883.1701200000007</v>
      </c>
      <c r="E9" s="159">
        <f t="shared" si="0"/>
        <v>1.2390920547096516</v>
      </c>
      <c r="F9" s="158">
        <f t="shared" si="2"/>
        <v>47856.832619312496</v>
      </c>
      <c r="G9" s="158">
        <f t="shared" si="2"/>
        <v>51006.205930000011</v>
      </c>
      <c r="H9" s="159">
        <f t="shared" si="1"/>
        <v>1.0658082271290263</v>
      </c>
    </row>
    <row r="10" spans="1:8" s="8" customFormat="1" ht="20.100000000000001" customHeight="1" x14ac:dyDescent="0.2">
      <c r="A10" s="125">
        <v>5</v>
      </c>
      <c r="B10" s="126" t="s">
        <v>17</v>
      </c>
      <c r="C10" s="156">
        <v>556.64805281606004</v>
      </c>
      <c r="D10" s="182">
        <v>19041.364579999998</v>
      </c>
      <c r="E10" s="160">
        <f t="shared" si="0"/>
        <v>34.207187977520988</v>
      </c>
      <c r="F10" s="177">
        <v>3262.7332014186172</v>
      </c>
      <c r="G10" s="177">
        <v>21008.857779999998</v>
      </c>
      <c r="H10" s="160">
        <f t="shared" si="1"/>
        <v>6.4390363793354206</v>
      </c>
    </row>
    <row r="11" spans="1:8" s="8" customFormat="1" ht="20.100000000000001" customHeight="1" x14ac:dyDescent="0.2">
      <c r="A11" s="127">
        <v>6</v>
      </c>
      <c r="B11" s="128" t="s">
        <v>52</v>
      </c>
      <c r="C11" s="156">
        <v>25</v>
      </c>
      <c r="D11" s="182">
        <v>2390.0023500000002</v>
      </c>
      <c r="E11" s="160">
        <f t="shared" si="0"/>
        <v>95.600094000000013</v>
      </c>
      <c r="F11" s="177">
        <v>150</v>
      </c>
      <c r="G11" s="177">
        <v>8589.7033100000008</v>
      </c>
      <c r="H11" s="160">
        <f t="shared" si="1"/>
        <v>57.264688733333337</v>
      </c>
    </row>
    <row r="12" spans="1:8" s="8" customFormat="1" ht="20.100000000000001" customHeight="1" x14ac:dyDescent="0.2">
      <c r="A12" s="127">
        <v>7</v>
      </c>
      <c r="B12" s="128" t="s">
        <v>53</v>
      </c>
      <c r="C12" s="156">
        <v>188.33333333333334</v>
      </c>
      <c r="D12" s="182">
        <v>172.71006</v>
      </c>
      <c r="E12" s="160">
        <f t="shared" si="0"/>
        <v>0.91704456637168141</v>
      </c>
      <c r="F12" s="177">
        <v>1129.9996666666668</v>
      </c>
      <c r="G12" s="177">
        <v>1018.09936</v>
      </c>
      <c r="H12" s="160">
        <f t="shared" si="1"/>
        <v>0.90097315072954287</v>
      </c>
    </row>
    <row r="13" spans="1:8" ht="20.100000000000001" customHeight="1" x14ac:dyDescent="0.2">
      <c r="A13" s="127">
        <v>8</v>
      </c>
      <c r="B13" s="128" t="s">
        <v>54</v>
      </c>
      <c r="C13" s="156">
        <v>40</v>
      </c>
      <c r="D13" s="182">
        <v>48.742669999999997</v>
      </c>
      <c r="E13" s="160">
        <f t="shared" si="0"/>
        <v>1.2185667499999999</v>
      </c>
      <c r="F13" s="177">
        <v>240</v>
      </c>
      <c r="G13" s="177">
        <v>311.33290999999997</v>
      </c>
      <c r="H13" s="160">
        <f t="shared" si="1"/>
        <v>1.2972204583333331</v>
      </c>
    </row>
    <row r="14" spans="1:8" ht="19.5" customHeight="1" x14ac:dyDescent="0.2">
      <c r="A14" s="129">
        <v>9</v>
      </c>
      <c r="B14" s="130" t="s">
        <v>18</v>
      </c>
      <c r="C14" s="161">
        <f t="shared" ref="C14:G14" si="3">C9+C10+C11+C13</f>
        <v>8597.7867766785585</v>
      </c>
      <c r="D14" s="161">
        <f t="shared" si="3"/>
        <v>31363.279719999995</v>
      </c>
      <c r="E14" s="162">
        <f t="shared" si="0"/>
        <v>3.647831765853125</v>
      </c>
      <c r="F14" s="161">
        <f t="shared" si="3"/>
        <v>51509.565820731113</v>
      </c>
      <c r="G14" s="161">
        <f t="shared" si="3"/>
        <v>80916.099930000011</v>
      </c>
      <c r="H14" s="162">
        <f t="shared" si="1"/>
        <v>1.5708946220127837</v>
      </c>
    </row>
    <row r="15" spans="1:8" ht="20.100000000000001" customHeight="1" x14ac:dyDescent="0.2">
      <c r="A15" s="131" t="s">
        <v>19</v>
      </c>
      <c r="B15" s="132"/>
      <c r="C15" s="163"/>
      <c r="D15" s="164"/>
      <c r="E15" s="165"/>
      <c r="F15" s="178"/>
      <c r="G15" s="178"/>
      <c r="H15" s="165"/>
    </row>
    <row r="16" spans="1:8" ht="20.100000000000001" customHeight="1" x14ac:dyDescent="0.2">
      <c r="A16" s="120">
        <v>10</v>
      </c>
      <c r="B16" s="133" t="s">
        <v>20</v>
      </c>
      <c r="C16" s="156">
        <v>6401.8173016557075</v>
      </c>
      <c r="D16" s="182">
        <v>6561.7417699999996</v>
      </c>
      <c r="E16" s="157">
        <f t="shared" ref="E16:E34" si="4">D16/C16</f>
        <v>1.0249811047095847</v>
      </c>
      <c r="F16" s="177">
        <v>38121.457142530176</v>
      </c>
      <c r="G16" s="177">
        <v>40918.639869999999</v>
      </c>
      <c r="H16" s="157">
        <f t="shared" si="1"/>
        <v>1.0733755458772627</v>
      </c>
    </row>
    <row r="17" spans="1:8" ht="20.100000000000001" customHeight="1" x14ac:dyDescent="0.2">
      <c r="A17" s="134">
        <v>41285</v>
      </c>
      <c r="B17" s="135" t="s">
        <v>21</v>
      </c>
      <c r="C17" s="156">
        <v>1625</v>
      </c>
      <c r="D17" s="182">
        <v>1425.67039</v>
      </c>
      <c r="E17" s="160">
        <f t="shared" si="4"/>
        <v>0.87733562461538461</v>
      </c>
      <c r="F17" s="177">
        <v>9750</v>
      </c>
      <c r="G17" s="177">
        <v>9708.6817599999995</v>
      </c>
      <c r="H17" s="160">
        <f t="shared" si="1"/>
        <v>0.99576223179487178</v>
      </c>
    </row>
    <row r="18" spans="1:8" ht="20.100000000000001" customHeight="1" x14ac:dyDescent="0.2">
      <c r="A18" s="136">
        <v>41316</v>
      </c>
      <c r="B18" s="137" t="s">
        <v>83</v>
      </c>
      <c r="C18" s="156">
        <v>150</v>
      </c>
      <c r="D18" s="182">
        <v>128.34524000000002</v>
      </c>
      <c r="E18" s="160">
        <f t="shared" si="4"/>
        <v>0.8556349333333334</v>
      </c>
      <c r="F18" s="177">
        <v>900</v>
      </c>
      <c r="G18" s="177">
        <v>866.39481000000001</v>
      </c>
      <c r="H18" s="160">
        <f t="shared" si="1"/>
        <v>0.96266090000000004</v>
      </c>
    </row>
    <row r="19" spans="1:8" ht="20.100000000000001" customHeight="1" x14ac:dyDescent="0.2">
      <c r="A19" s="136">
        <v>41344</v>
      </c>
      <c r="B19" s="137" t="s">
        <v>84</v>
      </c>
      <c r="C19" s="156">
        <v>140</v>
      </c>
      <c r="D19" s="182">
        <v>171.08996999999999</v>
      </c>
      <c r="E19" s="160">
        <f t="shared" si="4"/>
        <v>1.2220712142857142</v>
      </c>
      <c r="F19" s="177">
        <v>840</v>
      </c>
      <c r="G19" s="177">
        <v>1081.38265</v>
      </c>
      <c r="H19" s="160">
        <f t="shared" si="1"/>
        <v>1.2873602976190477</v>
      </c>
    </row>
    <row r="20" spans="1:8" ht="20.100000000000001" customHeight="1" x14ac:dyDescent="0.2">
      <c r="A20" s="136">
        <v>41375</v>
      </c>
      <c r="B20" s="137" t="s">
        <v>85</v>
      </c>
      <c r="C20" s="156">
        <v>1793.3333333333333</v>
      </c>
      <c r="D20" s="182">
        <v>1928.6720600000001</v>
      </c>
      <c r="E20" s="160">
        <f t="shared" si="4"/>
        <v>1.0754676914498142</v>
      </c>
      <c r="F20" s="177">
        <v>10760.000033333334</v>
      </c>
      <c r="G20" s="177">
        <v>9927.1149499999992</v>
      </c>
      <c r="H20" s="160">
        <f t="shared" si="1"/>
        <v>0.9225943233500794</v>
      </c>
    </row>
    <row r="21" spans="1:8" ht="20.100000000000001" customHeight="1" x14ac:dyDescent="0.2">
      <c r="A21" s="136">
        <v>41405</v>
      </c>
      <c r="B21" s="137" t="s">
        <v>22</v>
      </c>
      <c r="C21" s="156">
        <v>205.25000000000003</v>
      </c>
      <c r="D21" s="182">
        <v>325.50565</v>
      </c>
      <c r="E21" s="160">
        <f t="shared" si="4"/>
        <v>1.5858984165651642</v>
      </c>
      <c r="F21" s="177">
        <v>1231.5</v>
      </c>
      <c r="G21" s="177">
        <v>1549.0995800000003</v>
      </c>
      <c r="H21" s="160">
        <f t="shared" si="1"/>
        <v>1.2578965326837193</v>
      </c>
    </row>
    <row r="22" spans="1:8" ht="20.100000000000001" customHeight="1" x14ac:dyDescent="0.2">
      <c r="A22" s="138">
        <v>11</v>
      </c>
      <c r="B22" s="139" t="s">
        <v>23</v>
      </c>
      <c r="C22" s="166">
        <f t="shared" ref="C22:G22" si="5">C17+C18+C19+C20+C21</f>
        <v>3913.583333333333</v>
      </c>
      <c r="D22" s="166">
        <f t="shared" si="5"/>
        <v>3979.2833100000003</v>
      </c>
      <c r="E22" s="167">
        <f t="shared" si="4"/>
        <v>1.0167876779592446</v>
      </c>
      <c r="F22" s="166">
        <f t="shared" si="5"/>
        <v>23481.500033333334</v>
      </c>
      <c r="G22" s="166">
        <f t="shared" si="5"/>
        <v>23132.673750000002</v>
      </c>
      <c r="H22" s="167">
        <f t="shared" si="1"/>
        <v>0.98514463373983119</v>
      </c>
    </row>
    <row r="23" spans="1:8" ht="20.100000000000001" customHeight="1" x14ac:dyDescent="0.2">
      <c r="A23" s="120">
        <v>12</v>
      </c>
      <c r="B23" s="137" t="s">
        <v>24</v>
      </c>
      <c r="C23" s="156">
        <v>96.337278047826629</v>
      </c>
      <c r="D23" s="182">
        <v>264.05091999999996</v>
      </c>
      <c r="E23" s="160">
        <f t="shared" si="4"/>
        <v>2.7409007743493845</v>
      </c>
      <c r="F23" s="177">
        <v>1043.8210547911719</v>
      </c>
      <c r="G23" s="177">
        <v>1254.69814</v>
      </c>
      <c r="H23" s="160">
        <f t="shared" si="1"/>
        <v>1.2020241728607557</v>
      </c>
    </row>
    <row r="24" spans="1:8" ht="20.100000000000001" customHeight="1" x14ac:dyDescent="0.2">
      <c r="A24" s="120">
        <v>13</v>
      </c>
      <c r="B24" s="137" t="s">
        <v>25</v>
      </c>
      <c r="C24" s="156">
        <v>108.33333333333333</v>
      </c>
      <c r="D24" s="182">
        <v>105.7612</v>
      </c>
      <c r="E24" s="160">
        <f t="shared" si="4"/>
        <v>0.97625723076923088</v>
      </c>
      <c r="F24" s="177">
        <v>649.99966666666671</v>
      </c>
      <c r="G24" s="177">
        <v>701.50580000000002</v>
      </c>
      <c r="H24" s="160">
        <f t="shared" si="1"/>
        <v>1.0792402457642285</v>
      </c>
    </row>
    <row r="25" spans="1:8" ht="20.100000000000001" customHeight="1" x14ac:dyDescent="0.2">
      <c r="A25" s="120">
        <v>14</v>
      </c>
      <c r="B25" s="137" t="s">
        <v>26</v>
      </c>
      <c r="C25" s="156">
        <v>457.93712301587306</v>
      </c>
      <c r="D25" s="182">
        <v>1675.49955</v>
      </c>
      <c r="E25" s="160">
        <f t="shared" si="4"/>
        <v>3.6587982624460076</v>
      </c>
      <c r="F25" s="177">
        <v>2589.5271865079367</v>
      </c>
      <c r="G25" s="177">
        <v>3892.0531399999995</v>
      </c>
      <c r="H25" s="160">
        <f t="shared" si="1"/>
        <v>1.5029975975068106</v>
      </c>
    </row>
    <row r="26" spans="1:8" ht="20.100000000000001" customHeight="1" x14ac:dyDescent="0.2">
      <c r="A26" s="120">
        <v>15</v>
      </c>
      <c r="B26" s="137" t="s">
        <v>7</v>
      </c>
      <c r="C26" s="156">
        <v>0</v>
      </c>
      <c r="D26" s="182">
        <v>0</v>
      </c>
      <c r="E26" s="160" t="e">
        <f>D26/C26</f>
        <v>#DIV/0!</v>
      </c>
      <c r="F26" s="177">
        <v>0</v>
      </c>
      <c r="G26" s="177">
        <v>0</v>
      </c>
      <c r="H26" s="160" t="e">
        <f>G26/F26</f>
        <v>#DIV/0!</v>
      </c>
    </row>
    <row r="27" spans="1:8" ht="20.100000000000001" customHeight="1" x14ac:dyDescent="0.2">
      <c r="A27" s="140">
        <v>16</v>
      </c>
      <c r="B27" s="141" t="s">
        <v>27</v>
      </c>
      <c r="C27" s="168">
        <f t="shared" ref="C27:D27" si="6">C16+C22+C23+C24+C25+C26</f>
        <v>10978.008369386072</v>
      </c>
      <c r="D27" s="168">
        <f t="shared" si="6"/>
        <v>12586.33675</v>
      </c>
      <c r="E27" s="169">
        <f t="shared" si="4"/>
        <v>1.1465045686336885</v>
      </c>
      <c r="F27" s="168">
        <f t="shared" ref="F27:G27" si="7">F16+F22+F23+F24+F25+F26</f>
        <v>65886.305083829298</v>
      </c>
      <c r="G27" s="168">
        <f t="shared" si="7"/>
        <v>69899.570700000011</v>
      </c>
      <c r="H27" s="169">
        <f t="shared" si="1"/>
        <v>1.0609119848360673</v>
      </c>
    </row>
    <row r="28" spans="1:8" ht="20.100000000000001" customHeight="1" x14ac:dyDescent="0.2">
      <c r="A28" s="142">
        <v>17</v>
      </c>
      <c r="B28" s="143" t="s">
        <v>28</v>
      </c>
      <c r="C28" s="116">
        <f t="shared" ref="C28:D28" si="8">SUM(C14-C27)</f>
        <v>-2380.221592707514</v>
      </c>
      <c r="D28" s="116">
        <f t="shared" si="8"/>
        <v>18776.942969999996</v>
      </c>
      <c r="E28" s="170">
        <f t="shared" si="4"/>
        <v>-7.8887373459380852</v>
      </c>
      <c r="F28" s="116">
        <f t="shared" ref="F28:G28" si="9">SUM(F14-F27)</f>
        <v>-14376.739263098185</v>
      </c>
      <c r="G28" s="116">
        <f t="shared" si="9"/>
        <v>11016.52923</v>
      </c>
      <c r="H28" s="170">
        <f t="shared" si="1"/>
        <v>-0.76627453752861208</v>
      </c>
    </row>
    <row r="29" spans="1:8" ht="20.100000000000001" customHeight="1" x14ac:dyDescent="0.2">
      <c r="A29" s="136">
        <v>43483</v>
      </c>
      <c r="B29" s="137" t="s">
        <v>29</v>
      </c>
      <c r="C29" s="156">
        <v>140.82879187190028</v>
      </c>
      <c r="D29" s="182">
        <v>203.56813</v>
      </c>
      <c r="E29" s="160">
        <f t="shared" si="4"/>
        <v>1.4455007906704778</v>
      </c>
      <c r="F29" s="177">
        <v>820.12830429543817</v>
      </c>
      <c r="G29" s="177">
        <v>1176.58717</v>
      </c>
      <c r="H29" s="160">
        <f t="shared" si="1"/>
        <v>1.4346379265751488</v>
      </c>
    </row>
    <row r="30" spans="1:8" ht="20.100000000000001" customHeight="1" x14ac:dyDescent="0.2">
      <c r="A30" s="136">
        <v>43514</v>
      </c>
      <c r="B30" s="137" t="s">
        <v>55</v>
      </c>
      <c r="C30" s="156">
        <v>188.33333333333334</v>
      </c>
      <c r="D30" s="182">
        <v>172.71006</v>
      </c>
      <c r="E30" s="160">
        <f t="shared" si="4"/>
        <v>0.91704456637168141</v>
      </c>
      <c r="F30" s="177">
        <v>1129.9996666666668</v>
      </c>
      <c r="G30" s="177">
        <v>1018.09936</v>
      </c>
      <c r="H30" s="160">
        <f t="shared" si="1"/>
        <v>0.90097315072954287</v>
      </c>
    </row>
    <row r="31" spans="1:8" ht="20.100000000000001" customHeight="1" x14ac:dyDescent="0.2">
      <c r="A31" s="120">
        <v>19</v>
      </c>
      <c r="B31" s="137" t="s">
        <v>30</v>
      </c>
      <c r="C31" s="156">
        <v>0</v>
      </c>
      <c r="D31" s="182">
        <v>0</v>
      </c>
      <c r="E31" s="160" t="e">
        <f t="shared" si="4"/>
        <v>#DIV/0!</v>
      </c>
      <c r="F31" s="177">
        <v>0</v>
      </c>
      <c r="G31" s="177">
        <v>0</v>
      </c>
      <c r="H31" s="160" t="e">
        <f t="shared" si="1"/>
        <v>#DIV/0!</v>
      </c>
    </row>
    <row r="32" spans="1:8" ht="20.100000000000001" customHeight="1" x14ac:dyDescent="0.2">
      <c r="A32" s="120">
        <v>20</v>
      </c>
      <c r="B32" s="137" t="s">
        <v>31</v>
      </c>
      <c r="C32" s="156">
        <v>0</v>
      </c>
      <c r="D32" s="182">
        <v>0.47116000000000002</v>
      </c>
      <c r="E32" s="160" t="e">
        <f t="shared" si="4"/>
        <v>#DIV/0!</v>
      </c>
      <c r="F32" s="177">
        <v>74.79554909312138</v>
      </c>
      <c r="G32" s="177">
        <v>77.804739999999995</v>
      </c>
      <c r="H32" s="160">
        <f t="shared" si="1"/>
        <v>1.0402322189403561</v>
      </c>
    </row>
    <row r="33" spans="1:9" ht="20.100000000000001" customHeight="1" x14ac:dyDescent="0.2">
      <c r="A33" s="120">
        <v>21</v>
      </c>
      <c r="B33" s="137" t="s">
        <v>32</v>
      </c>
      <c r="C33" s="156">
        <v>0</v>
      </c>
      <c r="D33" s="182">
        <v>0</v>
      </c>
      <c r="E33" s="160" t="e">
        <f t="shared" si="4"/>
        <v>#DIV/0!</v>
      </c>
      <c r="F33" s="177">
        <v>0</v>
      </c>
      <c r="G33" s="177">
        <v>0</v>
      </c>
      <c r="H33" s="160" t="e">
        <f>G33/F33</f>
        <v>#DIV/0!</v>
      </c>
    </row>
    <row r="34" spans="1:9" ht="20.100000000000001" customHeight="1" x14ac:dyDescent="0.2">
      <c r="A34" s="144">
        <v>22</v>
      </c>
      <c r="B34" s="145" t="s">
        <v>33</v>
      </c>
      <c r="C34" s="171">
        <f t="shared" ref="C34:G34" si="10">C28-C29-C31-C32-C33</f>
        <v>-2521.0503845794142</v>
      </c>
      <c r="D34" s="171">
        <f t="shared" si="10"/>
        <v>18572.903679999996</v>
      </c>
      <c r="E34" s="172">
        <f t="shared" si="4"/>
        <v>-7.367129111581999</v>
      </c>
      <c r="F34" s="171">
        <f t="shared" si="10"/>
        <v>-15271.663116486745</v>
      </c>
      <c r="G34" s="171">
        <f t="shared" si="10"/>
        <v>9762.1373199999998</v>
      </c>
      <c r="H34" s="117">
        <f>G34/F34</f>
        <v>-0.63923210232820959</v>
      </c>
    </row>
    <row r="35" spans="1:9" ht="20.100000000000001" customHeight="1" x14ac:dyDescent="0.2">
      <c r="A35" s="146"/>
      <c r="B35" s="147" t="s">
        <v>68</v>
      </c>
      <c r="C35" s="147"/>
      <c r="D35" s="147"/>
      <c r="E35" s="147"/>
      <c r="F35" s="179"/>
      <c r="G35" s="179"/>
      <c r="H35" s="180"/>
    </row>
    <row r="36" spans="1:9" ht="20.100000000000001" customHeight="1" x14ac:dyDescent="0.2">
      <c r="A36" s="146"/>
      <c r="B36" s="148" t="s">
        <v>69</v>
      </c>
      <c r="C36" s="173"/>
      <c r="D36" s="175">
        <v>443.15000000000003</v>
      </c>
      <c r="E36" s="173"/>
      <c r="F36" s="174"/>
      <c r="G36" s="174">
        <v>448.65000000000003</v>
      </c>
      <c r="H36" s="175"/>
    </row>
    <row r="37" spans="1:9" ht="20.100000000000001" customHeight="1" x14ac:dyDescent="0.2">
      <c r="A37" s="146"/>
      <c r="B37" s="135" t="s">
        <v>95</v>
      </c>
      <c r="C37" s="175"/>
      <c r="D37" s="175">
        <v>3361</v>
      </c>
      <c r="E37" s="175"/>
      <c r="F37" s="115"/>
      <c r="G37" s="177">
        <v>17513</v>
      </c>
      <c r="H37" s="115"/>
    </row>
    <row r="38" spans="1:9" ht="20.100000000000001" customHeight="1" x14ac:dyDescent="0.2">
      <c r="A38" s="146"/>
      <c r="B38" s="149"/>
      <c r="C38" s="150"/>
      <c r="D38" s="118"/>
      <c r="E38" s="150"/>
      <c r="F38" s="118"/>
      <c r="G38" s="118"/>
      <c r="H38" s="118"/>
    </row>
    <row r="39" spans="1:9" ht="20.100000000000001" customHeight="1" x14ac:dyDescent="0.2">
      <c r="A39" s="150"/>
      <c r="B39" s="112" t="s">
        <v>99</v>
      </c>
      <c r="C39" s="119" t="s">
        <v>97</v>
      </c>
      <c r="D39" s="151">
        <v>5226.4961599999988</v>
      </c>
      <c r="E39" s="176"/>
      <c r="F39" s="119" t="s">
        <v>98</v>
      </c>
      <c r="G39" s="151">
        <v>29576.694579999996</v>
      </c>
      <c r="H39" s="119"/>
    </row>
    <row r="40" spans="1:9" ht="20.100000000000001" customHeight="1" x14ac:dyDescent="0.2">
      <c r="A40" s="150"/>
      <c r="B40" s="112" t="s">
        <v>100</v>
      </c>
      <c r="C40" s="119" t="s">
        <v>97</v>
      </c>
      <c r="D40" s="151">
        <v>22627.001549999997</v>
      </c>
      <c r="E40" s="176"/>
      <c r="F40" s="119" t="s">
        <v>98</v>
      </c>
      <c r="G40" s="151">
        <v>39157.551080000005</v>
      </c>
      <c r="H40" s="193">
        <v>18650.698199999999</v>
      </c>
      <c r="I40" s="194" t="s">
        <v>136</v>
      </c>
    </row>
    <row r="41" spans="1:9" ht="20.100000000000001" customHeight="1" x14ac:dyDescent="0.2">
      <c r="B41" s="183" t="s">
        <v>133</v>
      </c>
      <c r="C41" s="184"/>
      <c r="D41" s="192">
        <v>9461</v>
      </c>
    </row>
    <row r="42" spans="1:9" ht="20.100000000000001" customHeight="1" x14ac:dyDescent="0.2">
      <c r="B42" s="183" t="s">
        <v>138</v>
      </c>
      <c r="C42" s="184"/>
      <c r="D42" s="192">
        <v>14125</v>
      </c>
    </row>
    <row r="43" spans="1:9" ht="20.100000000000001" customHeight="1" x14ac:dyDescent="0.2">
      <c r="B43" s="183" t="s">
        <v>134</v>
      </c>
      <c r="D43" s="192">
        <v>15571</v>
      </c>
    </row>
    <row r="44" spans="1:9" ht="20.100000000000001" customHeight="1" x14ac:dyDescent="0.2">
      <c r="B44" s="183" t="s">
        <v>135</v>
      </c>
      <c r="D44" s="192">
        <v>45504677.039999999</v>
      </c>
    </row>
    <row r="45" spans="1:9" ht="20.100000000000001" customHeight="1" x14ac:dyDescent="0.2">
      <c r="D45" s="195" t="s">
        <v>137</v>
      </c>
    </row>
    <row r="46" spans="1:9" ht="20.100000000000001" customHeight="1" x14ac:dyDescent="0.2"/>
    <row r="47" spans="1:9" ht="20.100000000000001" customHeight="1" x14ac:dyDescent="0.2">
      <c r="B47" t="s">
        <v>96</v>
      </c>
    </row>
    <row r="48" spans="1:9" ht="20.100000000000001" customHeight="1" x14ac:dyDescent="0.2">
      <c r="B48" t="s">
        <v>132</v>
      </c>
    </row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</sheetData>
  <mergeCells count="5">
    <mergeCell ref="A2:B4"/>
    <mergeCell ref="C2:E2"/>
    <mergeCell ref="F2:H2"/>
    <mergeCell ref="C3:E3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/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09" t="s">
        <v>0</v>
      </c>
      <c r="B2" s="210"/>
      <c r="C2" s="48" t="s">
        <v>108</v>
      </c>
      <c r="D2" s="48" t="s">
        <v>109</v>
      </c>
      <c r="E2" s="48" t="s">
        <v>110</v>
      </c>
      <c r="F2" s="48" t="s">
        <v>111</v>
      </c>
      <c r="G2" s="48" t="s">
        <v>112</v>
      </c>
      <c r="H2" s="48" t="s">
        <v>113</v>
      </c>
      <c r="I2" s="48" t="s">
        <v>114</v>
      </c>
      <c r="J2" s="48" t="s">
        <v>116</v>
      </c>
      <c r="K2" s="48" t="s">
        <v>115</v>
      </c>
      <c r="L2" s="48" t="s">
        <v>117</v>
      </c>
      <c r="M2" s="48" t="s">
        <v>118</v>
      </c>
      <c r="N2" s="48" t="s">
        <v>119</v>
      </c>
    </row>
    <row r="3" spans="1:14" ht="20.100000000000001" customHeight="1" x14ac:dyDescent="0.2">
      <c r="A3" s="4" t="s">
        <v>1</v>
      </c>
      <c r="B3" s="183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ht="20.100000000000001" customHeight="1" x14ac:dyDescent="0.2">
      <c r="A4" s="4" t="s">
        <v>73</v>
      </c>
      <c r="B4" s="186" t="s">
        <v>74</v>
      </c>
      <c r="C4" s="115">
        <f>C5</f>
        <v>59956.197159999996</v>
      </c>
      <c r="D4" s="115">
        <f t="shared" ref="D4:N4" si="0">D5</f>
        <v>60502.575440000001</v>
      </c>
      <c r="E4" s="115">
        <f t="shared" si="0"/>
        <v>60311.627919999999</v>
      </c>
      <c r="F4" s="115">
        <f t="shared" si="0"/>
        <v>61575.068460000002</v>
      </c>
      <c r="G4" s="115">
        <f t="shared" si="0"/>
        <v>61432.361749999996</v>
      </c>
      <c r="H4" s="115">
        <f t="shared" si="0"/>
        <v>61174.042219999996</v>
      </c>
      <c r="I4" s="115">
        <f t="shared" si="0"/>
        <v>0</v>
      </c>
      <c r="J4" s="115">
        <f t="shared" si="0"/>
        <v>0</v>
      </c>
      <c r="K4" s="115">
        <f t="shared" si="0"/>
        <v>0</v>
      </c>
      <c r="L4" s="115">
        <f t="shared" si="0"/>
        <v>0</v>
      </c>
      <c r="M4" s="115">
        <f t="shared" si="0"/>
        <v>0</v>
      </c>
      <c r="N4" s="115">
        <f t="shared" si="0"/>
        <v>0</v>
      </c>
    </row>
    <row r="5" spans="1:14" ht="20.100000000000001" customHeight="1" x14ac:dyDescent="0.2">
      <c r="A5" s="183">
        <v>1</v>
      </c>
      <c r="B5" s="183" t="s">
        <v>77</v>
      </c>
      <c r="C5" s="115">
        <v>59956.197159999996</v>
      </c>
      <c r="D5" s="115">
        <v>60502.575440000001</v>
      </c>
      <c r="E5" s="115">
        <v>60311.627919999999</v>
      </c>
      <c r="F5" s="115">
        <v>61575.068460000002</v>
      </c>
      <c r="G5" s="115">
        <v>61432.361749999996</v>
      </c>
      <c r="H5" s="115">
        <v>61174.042219999996</v>
      </c>
      <c r="I5" s="115"/>
      <c r="J5" s="115"/>
      <c r="K5" s="115"/>
      <c r="L5" s="115"/>
      <c r="M5" s="115"/>
      <c r="N5" s="115"/>
    </row>
    <row r="6" spans="1:14" ht="20.100000000000001" customHeight="1" x14ac:dyDescent="0.2">
      <c r="A6" s="4" t="s">
        <v>75</v>
      </c>
      <c r="B6" s="186" t="s">
        <v>76</v>
      </c>
      <c r="C6" s="115">
        <f>SUM(C7:C9)</f>
        <v>48531.086339999994</v>
      </c>
      <c r="D6" s="115">
        <f t="shared" ref="D6:N6" si="1">SUM(D7:D9)</f>
        <v>47464.731959999997</v>
      </c>
      <c r="E6" s="115">
        <f t="shared" si="1"/>
        <v>46433.605150000003</v>
      </c>
      <c r="F6" s="115">
        <f t="shared" si="1"/>
        <v>47710.718080000006</v>
      </c>
      <c r="G6" s="115">
        <f t="shared" si="1"/>
        <v>48991.462229999997</v>
      </c>
      <c r="H6" s="115">
        <f t="shared" si="1"/>
        <v>52582.37225</v>
      </c>
      <c r="I6" s="115">
        <f t="shared" si="1"/>
        <v>0</v>
      </c>
      <c r="J6" s="115">
        <f t="shared" si="1"/>
        <v>0</v>
      </c>
      <c r="K6" s="115">
        <f t="shared" si="1"/>
        <v>0</v>
      </c>
      <c r="L6" s="115">
        <f t="shared" si="1"/>
        <v>0</v>
      </c>
      <c r="M6" s="115">
        <f t="shared" si="1"/>
        <v>0</v>
      </c>
      <c r="N6" s="115">
        <f t="shared" si="1"/>
        <v>0</v>
      </c>
    </row>
    <row r="7" spans="1:14" ht="20.100000000000001" customHeight="1" x14ac:dyDescent="0.2">
      <c r="A7" s="187">
        <v>1</v>
      </c>
      <c r="B7" s="186" t="s">
        <v>3</v>
      </c>
      <c r="C7" s="115">
        <v>23363.314969999999</v>
      </c>
      <c r="D7" s="115">
        <v>23135.853760000002</v>
      </c>
      <c r="E7" s="115">
        <v>22953.026690000002</v>
      </c>
      <c r="F7" s="115">
        <v>22862.344940000003</v>
      </c>
      <c r="G7" s="115">
        <v>23009.75693</v>
      </c>
      <c r="H7" s="115">
        <v>23317.414430000001</v>
      </c>
      <c r="I7" s="115"/>
      <c r="J7" s="115"/>
      <c r="K7" s="115"/>
      <c r="L7" s="115"/>
      <c r="M7" s="115"/>
      <c r="N7" s="115"/>
    </row>
    <row r="8" spans="1:14" ht="20.100000000000001" customHeight="1" x14ac:dyDescent="0.2">
      <c r="A8" s="187">
        <v>2</v>
      </c>
      <c r="B8" s="183" t="s">
        <v>2</v>
      </c>
      <c r="C8" s="115">
        <v>15491.954039999999</v>
      </c>
      <c r="D8" s="115">
        <v>16898.952850000001</v>
      </c>
      <c r="E8" s="115">
        <v>14743.138010000001</v>
      </c>
      <c r="F8" s="115">
        <v>16153.046550000001</v>
      </c>
      <c r="G8" s="115">
        <v>16624.306529999998</v>
      </c>
      <c r="H8" s="115">
        <v>17449.43995</v>
      </c>
      <c r="I8" s="115"/>
      <c r="J8" s="115"/>
      <c r="K8" s="115"/>
      <c r="L8" s="115"/>
      <c r="M8" s="115"/>
      <c r="N8" s="115"/>
    </row>
    <row r="9" spans="1:14" ht="20.100000000000001" customHeight="1" x14ac:dyDescent="0.2">
      <c r="A9" s="187">
        <v>3</v>
      </c>
      <c r="B9" s="183" t="s">
        <v>78</v>
      </c>
      <c r="C9" s="115">
        <v>9675.8173299999999</v>
      </c>
      <c r="D9" s="115">
        <v>7429.9253499999995</v>
      </c>
      <c r="E9" s="115">
        <v>8737.4404500000001</v>
      </c>
      <c r="F9" s="115">
        <v>8695.3265900000006</v>
      </c>
      <c r="G9" s="115">
        <v>9357.3987699999998</v>
      </c>
      <c r="H9" s="115">
        <v>11815.51787</v>
      </c>
      <c r="I9" s="115"/>
      <c r="J9" s="115"/>
      <c r="K9" s="115"/>
      <c r="L9" s="115"/>
      <c r="M9" s="115"/>
      <c r="N9" s="115"/>
    </row>
    <row r="10" spans="1:14" ht="20.100000000000001" customHeight="1" x14ac:dyDescent="0.2">
      <c r="A10" s="43" t="s">
        <v>82</v>
      </c>
      <c r="B10" s="183" t="s">
        <v>71</v>
      </c>
      <c r="C10" s="153">
        <v>5.4892299999999992</v>
      </c>
      <c r="D10" s="115">
        <v>5.2848999999999995</v>
      </c>
      <c r="E10" s="115">
        <v>5.2848999999999995</v>
      </c>
      <c r="F10" s="115">
        <v>58.665500000000002</v>
      </c>
      <c r="G10" s="115">
        <v>58.773609999999998</v>
      </c>
      <c r="H10" s="115">
        <v>60.918889999999998</v>
      </c>
      <c r="I10" s="115"/>
      <c r="J10" s="115"/>
      <c r="K10" s="115"/>
      <c r="L10" s="115"/>
      <c r="M10" s="115"/>
      <c r="N10" s="115"/>
    </row>
    <row r="11" spans="1:14" ht="20.100000000000001" customHeight="1" x14ac:dyDescent="0.2">
      <c r="A11" s="188"/>
      <c r="B11" s="66" t="s">
        <v>4</v>
      </c>
      <c r="C11" s="189">
        <f>C4+C6+C10</f>
        <v>108492.77273</v>
      </c>
      <c r="D11" s="189">
        <f t="shared" ref="D11:N11" si="2">D4+D6+D10</f>
        <v>107972.59229999999</v>
      </c>
      <c r="E11" s="189">
        <f t="shared" si="2"/>
        <v>106750.51797</v>
      </c>
      <c r="F11" s="189">
        <f t="shared" si="2"/>
        <v>109344.45204</v>
      </c>
      <c r="G11" s="189">
        <f t="shared" si="2"/>
        <v>110482.59758999999</v>
      </c>
      <c r="H11" s="189">
        <f t="shared" si="2"/>
        <v>113817.33335999999</v>
      </c>
      <c r="I11" s="189">
        <f t="shared" si="2"/>
        <v>0</v>
      </c>
      <c r="J11" s="189">
        <f t="shared" si="2"/>
        <v>0</v>
      </c>
      <c r="K11" s="189">
        <f t="shared" si="2"/>
        <v>0</v>
      </c>
      <c r="L11" s="189">
        <f t="shared" si="2"/>
        <v>0</v>
      </c>
      <c r="M11" s="189">
        <f t="shared" si="2"/>
        <v>0</v>
      </c>
      <c r="N11" s="189">
        <f t="shared" si="2"/>
        <v>0</v>
      </c>
    </row>
    <row r="12" spans="1:14" ht="20.100000000000001" customHeight="1" x14ac:dyDescent="0.2">
      <c r="A12" s="4" t="s">
        <v>65</v>
      </c>
      <c r="B12" s="183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ht="20.100000000000001" customHeight="1" x14ac:dyDescent="0.2">
      <c r="A13" s="4" t="s">
        <v>79</v>
      </c>
      <c r="B13" s="183" t="s">
        <v>80</v>
      </c>
      <c r="C13" s="115">
        <v>-62634.996279999999</v>
      </c>
      <c r="D13" s="115">
        <v>-64969.483759999996</v>
      </c>
      <c r="E13" s="115">
        <v>-67832.551849999989</v>
      </c>
      <c r="F13" s="115">
        <v>-69065.046069999997</v>
      </c>
      <c r="G13" s="115">
        <v>-71593.66270999999</v>
      </c>
      <c r="H13" s="115">
        <v>-53020.759030000001</v>
      </c>
      <c r="I13" s="115"/>
      <c r="J13" s="115"/>
      <c r="K13" s="115"/>
      <c r="L13" s="115"/>
      <c r="M13" s="115"/>
      <c r="N13" s="115"/>
    </row>
    <row r="14" spans="1:14" ht="20.100000000000001" customHeight="1" x14ac:dyDescent="0.2">
      <c r="A14" s="4" t="s">
        <v>75</v>
      </c>
      <c r="B14" s="190" t="s">
        <v>81</v>
      </c>
      <c r="C14" s="115">
        <f>SUM(C15:C19)</f>
        <v>151497.76224000001</v>
      </c>
      <c r="D14" s="115">
        <f t="shared" ref="D14:N14" si="3">SUM(D15:D19)</f>
        <v>153404.85645000002</v>
      </c>
      <c r="E14" s="115">
        <f t="shared" si="3"/>
        <v>155285.7058</v>
      </c>
      <c r="F14" s="115">
        <f t="shared" si="3"/>
        <v>159207.78820000001</v>
      </c>
      <c r="G14" s="115">
        <f t="shared" si="3"/>
        <v>162902.98092</v>
      </c>
      <c r="H14" s="115">
        <f t="shared" si="3"/>
        <v>147673.02351</v>
      </c>
      <c r="I14" s="115">
        <f t="shared" si="3"/>
        <v>0</v>
      </c>
      <c r="J14" s="115">
        <f t="shared" si="3"/>
        <v>0</v>
      </c>
      <c r="K14" s="115">
        <f t="shared" si="3"/>
        <v>0</v>
      </c>
      <c r="L14" s="115">
        <f t="shared" si="3"/>
        <v>0</v>
      </c>
      <c r="M14" s="115">
        <f t="shared" si="3"/>
        <v>0</v>
      </c>
      <c r="N14" s="115">
        <f t="shared" si="3"/>
        <v>0</v>
      </c>
    </row>
    <row r="15" spans="1:14" ht="20.100000000000001" customHeight="1" x14ac:dyDescent="0.2">
      <c r="A15" s="183">
        <v>1</v>
      </c>
      <c r="B15" s="183" t="s">
        <v>7</v>
      </c>
      <c r="C15" s="115">
        <v>12150.816000000001</v>
      </c>
      <c r="D15" s="115">
        <v>12148.96623</v>
      </c>
      <c r="E15" s="115">
        <v>12146.715550000001</v>
      </c>
      <c r="F15" s="115">
        <v>12144.93518</v>
      </c>
      <c r="G15" s="115">
        <v>12143.48518</v>
      </c>
      <c r="H15" s="115">
        <v>12141.37723</v>
      </c>
      <c r="I15" s="115"/>
      <c r="J15" s="115"/>
      <c r="K15" s="115"/>
      <c r="L15" s="115"/>
      <c r="M15" s="115"/>
      <c r="N15" s="115"/>
    </row>
    <row r="16" spans="1:14" ht="20.100000000000001" customHeight="1" x14ac:dyDescent="0.2">
      <c r="A16" s="183">
        <v>2</v>
      </c>
      <c r="B16" s="183" t="s">
        <v>5</v>
      </c>
      <c r="C16" s="115">
        <v>100536.96862</v>
      </c>
      <c r="D16" s="115">
        <v>103249.79187</v>
      </c>
      <c r="E16" s="115">
        <v>104695.33108</v>
      </c>
      <c r="F16" s="115">
        <v>108170.65604</v>
      </c>
      <c r="G16" s="115">
        <v>111296.24190000001</v>
      </c>
      <c r="H16" s="115">
        <v>93646.897110000005</v>
      </c>
      <c r="I16" s="115"/>
      <c r="J16" s="115"/>
      <c r="K16" s="115"/>
      <c r="L16" s="115"/>
      <c r="M16" s="115"/>
      <c r="N16" s="115"/>
    </row>
    <row r="17" spans="1:14" ht="20.100000000000001" customHeight="1" x14ac:dyDescent="0.2">
      <c r="A17" s="183">
        <v>3</v>
      </c>
      <c r="B17" s="183" t="s">
        <v>8</v>
      </c>
      <c r="C17" s="115">
        <v>623.04138999999998</v>
      </c>
      <c r="D17" s="115">
        <v>670.14439000000004</v>
      </c>
      <c r="E17" s="115">
        <v>716.36242000000004</v>
      </c>
      <c r="F17" s="115">
        <v>1421.3681200000001</v>
      </c>
      <c r="G17" s="115">
        <v>1455.64904</v>
      </c>
      <c r="H17" s="115">
        <v>1481.4239599999999</v>
      </c>
      <c r="I17" s="115"/>
      <c r="J17" s="115"/>
      <c r="K17" s="115"/>
      <c r="L17" s="115"/>
      <c r="M17" s="115"/>
      <c r="N17" s="115"/>
    </row>
    <row r="18" spans="1:14" ht="20.100000000000001" customHeight="1" x14ac:dyDescent="0.2">
      <c r="A18" s="183">
        <v>4</v>
      </c>
      <c r="B18" s="183" t="s">
        <v>66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</row>
    <row r="19" spans="1:14" ht="20.100000000000001" customHeight="1" x14ac:dyDescent="0.2">
      <c r="A19" s="187">
        <v>5</v>
      </c>
      <c r="B19" s="183" t="s">
        <v>6</v>
      </c>
      <c r="C19" s="115">
        <v>38186.936229999999</v>
      </c>
      <c r="D19" s="115">
        <v>37335.953959999999</v>
      </c>
      <c r="E19" s="115">
        <v>37727.296750000001</v>
      </c>
      <c r="F19" s="115">
        <v>37470.828860000001</v>
      </c>
      <c r="G19" s="115">
        <v>38007.604799999994</v>
      </c>
      <c r="H19" s="115">
        <v>40403.325210000003</v>
      </c>
      <c r="I19" s="115"/>
      <c r="J19" s="115"/>
      <c r="K19" s="115"/>
      <c r="L19" s="115"/>
      <c r="M19" s="115"/>
      <c r="N19" s="115"/>
    </row>
    <row r="20" spans="1:14" ht="20.100000000000001" customHeight="1" x14ac:dyDescent="0.2">
      <c r="A20" s="43" t="s">
        <v>82</v>
      </c>
      <c r="B20" s="183" t="s">
        <v>70</v>
      </c>
      <c r="C20" s="191">
        <v>19630.00677</v>
      </c>
      <c r="D20" s="191">
        <v>19537.21961</v>
      </c>
      <c r="E20" s="191">
        <v>19297.364020000001</v>
      </c>
      <c r="F20" s="191">
        <v>19201.709910000001</v>
      </c>
      <c r="G20" s="191">
        <v>19173.27938</v>
      </c>
      <c r="H20" s="191">
        <v>19165.068879999999</v>
      </c>
      <c r="I20" s="191"/>
      <c r="J20" s="191"/>
      <c r="K20" s="191"/>
      <c r="L20" s="191"/>
      <c r="M20" s="191"/>
      <c r="N20" s="191"/>
    </row>
    <row r="21" spans="1:14" ht="20.100000000000001" customHeight="1" x14ac:dyDescent="0.2">
      <c r="A21" s="188"/>
      <c r="B21" s="66" t="s">
        <v>67</v>
      </c>
      <c r="C21" s="152">
        <f>C13+C14+C20</f>
        <v>108492.77273000003</v>
      </c>
      <c r="D21" s="152">
        <f t="shared" ref="D21:N21" si="4">D13+D14+D20</f>
        <v>107972.59230000002</v>
      </c>
      <c r="E21" s="152">
        <f t="shared" si="4"/>
        <v>106750.51797000002</v>
      </c>
      <c r="F21" s="152">
        <f t="shared" si="4"/>
        <v>109344.45204000002</v>
      </c>
      <c r="G21" s="152">
        <f t="shared" si="4"/>
        <v>110482.59759000002</v>
      </c>
      <c r="H21" s="152">
        <f t="shared" si="4"/>
        <v>113817.33335999999</v>
      </c>
      <c r="I21" s="152">
        <f t="shared" si="4"/>
        <v>0</v>
      </c>
      <c r="J21" s="152">
        <f t="shared" si="4"/>
        <v>0</v>
      </c>
      <c r="K21" s="152">
        <f t="shared" si="4"/>
        <v>0</v>
      </c>
      <c r="L21" s="152">
        <f t="shared" si="4"/>
        <v>0</v>
      </c>
      <c r="M21" s="152">
        <f t="shared" si="4"/>
        <v>0</v>
      </c>
      <c r="N21" s="152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0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16" t="s">
        <v>0</v>
      </c>
      <c r="B2" s="217"/>
      <c r="C2" s="67" t="s">
        <v>101</v>
      </c>
      <c r="D2" s="67" t="s">
        <v>125</v>
      </c>
      <c r="E2" s="67" t="s">
        <v>126</v>
      </c>
      <c r="F2" s="67" t="s">
        <v>127</v>
      </c>
      <c r="G2" s="67" t="s">
        <v>128</v>
      </c>
      <c r="H2" s="67" t="s">
        <v>139</v>
      </c>
      <c r="I2" s="67" t="s">
        <v>102</v>
      </c>
      <c r="J2" s="67" t="s">
        <v>103</v>
      </c>
      <c r="K2" s="67" t="s">
        <v>104</v>
      </c>
      <c r="L2" s="67" t="s">
        <v>105</v>
      </c>
      <c r="M2" s="67" t="s">
        <v>106</v>
      </c>
      <c r="N2" s="68" t="s">
        <v>107</v>
      </c>
    </row>
    <row r="3" spans="1:28" ht="18" customHeight="1" x14ac:dyDescent="0.25">
      <c r="A3" s="101" t="s">
        <v>87</v>
      </c>
      <c r="B3" s="102"/>
      <c r="C3" s="103">
        <v>3248</v>
      </c>
      <c r="D3" s="104">
        <f t="shared" ref="D3" si="0">C40</f>
        <v>1662</v>
      </c>
      <c r="E3" s="104">
        <v>60</v>
      </c>
      <c r="F3" s="104">
        <v>1582</v>
      </c>
      <c r="G3" s="104">
        <f t="shared" ref="G3:I3" si="1">F40</f>
        <v>1705</v>
      </c>
      <c r="H3" s="104">
        <f t="shared" si="1"/>
        <v>1725</v>
      </c>
      <c r="I3" s="104">
        <f t="shared" si="1"/>
        <v>1720</v>
      </c>
      <c r="J3" s="104">
        <f t="shared" ref="J3" si="2">I40</f>
        <v>311</v>
      </c>
      <c r="K3" s="104">
        <f t="shared" ref="K3" si="3">J40</f>
        <v>311</v>
      </c>
      <c r="L3" s="104">
        <f t="shared" ref="L3" si="4">K40</f>
        <v>311</v>
      </c>
      <c r="M3" s="104">
        <f t="shared" ref="M3" si="5">L40</f>
        <v>311</v>
      </c>
      <c r="N3" s="105">
        <f>L40</f>
        <v>311</v>
      </c>
    </row>
    <row r="4" spans="1:28" x14ac:dyDescent="0.2">
      <c r="A4" s="211" t="s">
        <v>56</v>
      </c>
      <c r="B4" s="212"/>
      <c r="C4" s="96"/>
      <c r="D4" s="96"/>
      <c r="E4" s="96"/>
      <c r="F4" s="96"/>
      <c r="G4" s="97"/>
      <c r="H4" s="96"/>
      <c r="I4" s="96"/>
      <c r="J4" s="98"/>
      <c r="K4" s="99"/>
      <c r="L4" s="96"/>
      <c r="M4" s="96"/>
      <c r="N4" s="100"/>
    </row>
    <row r="5" spans="1:28" ht="14.1" customHeight="1" x14ac:dyDescent="0.2">
      <c r="A5" s="53"/>
      <c r="B5" s="52" t="s">
        <v>57</v>
      </c>
      <c r="C5" s="154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3"/>
      <c r="B6" s="52" t="s">
        <v>58</v>
      </c>
      <c r="C6" s="154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3"/>
      <c r="B7" s="52" t="s">
        <v>59</v>
      </c>
      <c r="C7" s="154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1"/>
      <c r="B8" s="62" t="s">
        <v>63</v>
      </c>
      <c r="C8" s="155"/>
      <c r="D8" s="63"/>
      <c r="E8" s="63"/>
      <c r="F8" s="63"/>
      <c r="G8" s="64"/>
      <c r="H8" s="63"/>
      <c r="I8" s="64"/>
      <c r="J8" s="63"/>
      <c r="K8" s="63"/>
      <c r="L8" s="63"/>
      <c r="M8" s="63"/>
      <c r="N8" s="65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2" t="s">
        <v>34</v>
      </c>
      <c r="B9" s="73"/>
      <c r="C9" s="108"/>
      <c r="D9" s="108"/>
      <c r="E9" s="74"/>
      <c r="F9" s="74"/>
      <c r="G9" s="109"/>
      <c r="H9" s="74"/>
      <c r="I9" s="74"/>
      <c r="J9" s="110"/>
      <c r="K9" s="74"/>
      <c r="L9" s="74"/>
      <c r="M9" s="74"/>
      <c r="N9" s="111"/>
    </row>
    <row r="10" spans="1:28" ht="14.1" customHeight="1" x14ac:dyDescent="0.2">
      <c r="A10" s="29"/>
      <c r="B10" s="52" t="s">
        <v>13</v>
      </c>
      <c r="C10" s="20">
        <v>5780</v>
      </c>
      <c r="D10" s="21">
        <v>5821</v>
      </c>
      <c r="E10" s="21">
        <v>5733</v>
      </c>
      <c r="F10" s="19">
        <v>5751</v>
      </c>
      <c r="G10" s="21">
        <v>5726</v>
      </c>
      <c r="H10" s="19">
        <v>6891</v>
      </c>
      <c r="I10" s="19">
        <v>6830</v>
      </c>
      <c r="J10" s="19"/>
      <c r="K10" s="19"/>
      <c r="L10" s="19"/>
      <c r="M10" s="19"/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2" t="s">
        <v>14</v>
      </c>
      <c r="C11" s="20">
        <v>1629</v>
      </c>
      <c r="D11" s="21">
        <v>5</v>
      </c>
      <c r="E11" s="21">
        <v>3287</v>
      </c>
      <c r="F11" s="19">
        <v>1690</v>
      </c>
      <c r="G11" s="21">
        <v>1670</v>
      </c>
      <c r="H11" s="19">
        <v>1604</v>
      </c>
      <c r="I11" s="19">
        <v>2</v>
      </c>
      <c r="J11" s="19"/>
      <c r="K11" s="19"/>
      <c r="L11" s="19"/>
      <c r="M11" s="19"/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2" t="s">
        <v>15</v>
      </c>
      <c r="C12" s="20">
        <v>506</v>
      </c>
      <c r="D12" s="21">
        <v>538</v>
      </c>
      <c r="E12" s="21">
        <v>457</v>
      </c>
      <c r="F12" s="19">
        <v>447</v>
      </c>
      <c r="G12" s="21">
        <v>446</v>
      </c>
      <c r="H12" s="19">
        <v>572</v>
      </c>
      <c r="I12" s="19">
        <v>550</v>
      </c>
      <c r="J12" s="19"/>
      <c r="K12" s="19"/>
      <c r="L12" s="19"/>
      <c r="M12" s="19"/>
      <c r="N12" s="38"/>
      <c r="P12" s="213"/>
      <c r="Q12" s="213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5"/>
      <c r="B13" s="76" t="s">
        <v>35</v>
      </c>
      <c r="C13" s="77">
        <f>C10+C11+C12</f>
        <v>7915</v>
      </c>
      <c r="D13" s="77">
        <v>6364</v>
      </c>
      <c r="E13" s="77">
        <v>9477</v>
      </c>
      <c r="F13" s="77">
        <v>7888</v>
      </c>
      <c r="G13" s="77">
        <f t="shared" ref="G13" si="6">SUM(G10:G12)</f>
        <v>7842</v>
      </c>
      <c r="H13" s="77">
        <f t="shared" ref="H13:I13" si="7">SUM(H10:H12)</f>
        <v>9067</v>
      </c>
      <c r="I13" s="77">
        <f t="shared" si="7"/>
        <v>7382</v>
      </c>
      <c r="J13" s="77">
        <f t="shared" ref="I13:N13" si="8">SUM(J10:J12)</f>
        <v>0</v>
      </c>
      <c r="K13" s="77">
        <f t="shared" si="8"/>
        <v>0</v>
      </c>
      <c r="L13" s="77">
        <f t="shared" si="8"/>
        <v>0</v>
      </c>
      <c r="M13" s="77">
        <f t="shared" si="8"/>
        <v>0</v>
      </c>
      <c r="N13" s="78">
        <f t="shared" si="8"/>
        <v>0</v>
      </c>
    </row>
    <row r="14" spans="1:28" ht="14.1" customHeight="1" x14ac:dyDescent="0.2">
      <c r="A14" s="29"/>
      <c r="B14" s="52" t="s">
        <v>36</v>
      </c>
      <c r="C14" s="20">
        <v>5582</v>
      </c>
      <c r="D14" s="21">
        <v>590</v>
      </c>
      <c r="E14" s="21">
        <v>1051</v>
      </c>
      <c r="F14" s="19">
        <v>648</v>
      </c>
      <c r="G14" s="21">
        <v>719</v>
      </c>
      <c r="H14" s="19">
        <v>7113</v>
      </c>
      <c r="I14" s="19">
        <v>1435</v>
      </c>
      <c r="J14" s="34"/>
      <c r="K14" s="19"/>
      <c r="L14" s="19"/>
      <c r="M14" s="19"/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2" t="s">
        <v>61</v>
      </c>
      <c r="C15" s="50"/>
      <c r="D15" s="21"/>
      <c r="E15" s="21"/>
      <c r="F15" s="19"/>
      <c r="G15" s="21"/>
      <c r="H15" s="19"/>
      <c r="I15" s="19"/>
      <c r="J15" s="19"/>
      <c r="K15" s="19"/>
      <c r="L15" s="19"/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2" t="s">
        <v>60</v>
      </c>
      <c r="C16" s="50"/>
      <c r="D16" s="21"/>
      <c r="E16" s="21"/>
      <c r="F16" s="19"/>
      <c r="G16" s="21"/>
      <c r="H16" s="19"/>
      <c r="I16" s="19"/>
      <c r="J16" s="19"/>
      <c r="K16" s="19"/>
      <c r="L16" s="19"/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8"/>
      <c r="B17" s="89" t="s">
        <v>64</v>
      </c>
      <c r="C17" s="90">
        <f>SUM(C13:C16)</f>
        <v>13497</v>
      </c>
      <c r="D17" s="90">
        <f>D13+D14</f>
        <v>6954</v>
      </c>
      <c r="E17" s="90">
        <f t="shared" ref="E17:F17" si="9">E13+E14</f>
        <v>10528</v>
      </c>
      <c r="F17" s="90">
        <f t="shared" si="9"/>
        <v>8536</v>
      </c>
      <c r="G17" s="90">
        <f t="shared" ref="G17:I17" si="10">SUM(G13:G16)</f>
        <v>8561</v>
      </c>
      <c r="H17" s="90">
        <f t="shared" si="10"/>
        <v>16180</v>
      </c>
      <c r="I17" s="90">
        <f t="shared" si="10"/>
        <v>8817</v>
      </c>
      <c r="J17" s="90">
        <f t="shared" ref="I17:N17" si="11">SUM(J13:J16)</f>
        <v>0</v>
      </c>
      <c r="K17" s="90">
        <f t="shared" si="11"/>
        <v>0</v>
      </c>
      <c r="L17" s="90">
        <f t="shared" si="11"/>
        <v>0</v>
      </c>
      <c r="M17" s="90">
        <f t="shared" si="11"/>
        <v>0</v>
      </c>
      <c r="N17" s="91">
        <f t="shared" si="11"/>
        <v>0</v>
      </c>
    </row>
    <row r="18" spans="1:28" ht="14.1" customHeight="1" x14ac:dyDescent="0.2">
      <c r="A18" s="69" t="s">
        <v>37</v>
      </c>
      <c r="B18" s="70"/>
      <c r="C18" s="85"/>
      <c r="D18" s="85"/>
      <c r="E18" s="181"/>
      <c r="F18" s="71"/>
      <c r="G18" s="181"/>
      <c r="H18" s="71"/>
      <c r="I18" s="71"/>
      <c r="J18" s="86"/>
      <c r="K18" s="71"/>
      <c r="L18" s="71"/>
      <c r="M18" s="71"/>
      <c r="N18" s="87"/>
    </row>
    <row r="19" spans="1:28" ht="14.1" customHeight="1" x14ac:dyDescent="0.2">
      <c r="A19" s="30"/>
      <c r="B19" s="54" t="s">
        <v>89</v>
      </c>
      <c r="C19" s="20">
        <v>5296</v>
      </c>
      <c r="D19" s="21">
        <v>4636</v>
      </c>
      <c r="E19" s="21">
        <v>4366</v>
      </c>
      <c r="F19" s="21">
        <v>4448</v>
      </c>
      <c r="G19" s="21">
        <v>4498</v>
      </c>
      <c r="H19" s="21">
        <v>4378</v>
      </c>
      <c r="I19" s="21">
        <v>4232</v>
      </c>
      <c r="J19" s="21"/>
      <c r="K19" s="19"/>
      <c r="L19" s="21"/>
      <c r="M19" s="21"/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5" t="s">
        <v>90</v>
      </c>
      <c r="C20" s="20">
        <v>1746</v>
      </c>
      <c r="D20" s="21">
        <v>1280</v>
      </c>
      <c r="E20" s="21">
        <v>1269</v>
      </c>
      <c r="F20" s="21">
        <v>1215</v>
      </c>
      <c r="G20" s="21">
        <v>1204</v>
      </c>
      <c r="H20" s="21">
        <v>1162</v>
      </c>
      <c r="I20" s="21">
        <v>1087</v>
      </c>
      <c r="J20" s="21"/>
      <c r="K20" s="19"/>
      <c r="L20" s="21"/>
      <c r="M20" s="21"/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4" t="s">
        <v>38</v>
      </c>
      <c r="C21" s="20">
        <v>0</v>
      </c>
      <c r="D21" s="21">
        <v>1</v>
      </c>
      <c r="E21" s="21">
        <v>0.9</v>
      </c>
      <c r="F21" s="21">
        <v>2</v>
      </c>
      <c r="G21" s="21"/>
      <c r="H21" s="21">
        <v>6</v>
      </c>
      <c r="I21" s="21"/>
      <c r="J21" s="41"/>
      <c r="K21" s="19"/>
      <c r="L21" s="21"/>
      <c r="M21" s="21"/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9"/>
      <c r="B22" s="80" t="s">
        <v>39</v>
      </c>
      <c r="C22" s="81">
        <f>SUM(C19:C21)</f>
        <v>7042</v>
      </c>
      <c r="D22" s="81">
        <f>D19+D20+D21</f>
        <v>5917</v>
      </c>
      <c r="E22" s="81">
        <f t="shared" ref="E22:F22" si="12">E19+E20+E21</f>
        <v>5635.9</v>
      </c>
      <c r="F22" s="81">
        <f t="shared" si="12"/>
        <v>5665</v>
      </c>
      <c r="G22" s="81">
        <f t="shared" ref="G22:I22" si="13">SUM(G19:G21)</f>
        <v>5702</v>
      </c>
      <c r="H22" s="81">
        <f t="shared" si="13"/>
        <v>5546</v>
      </c>
      <c r="I22" s="81">
        <f t="shared" si="13"/>
        <v>5319</v>
      </c>
      <c r="J22" s="81">
        <f t="shared" ref="I22:N22" si="14">SUM(J19:J21)</f>
        <v>0</v>
      </c>
      <c r="K22" s="81">
        <f t="shared" si="14"/>
        <v>0</v>
      </c>
      <c r="L22" s="81">
        <f t="shared" si="14"/>
        <v>0</v>
      </c>
      <c r="M22" s="81">
        <f t="shared" si="14"/>
        <v>0</v>
      </c>
      <c r="N22" s="82">
        <f t="shared" si="14"/>
        <v>0</v>
      </c>
    </row>
    <row r="23" spans="1:28" ht="14.1" customHeight="1" x14ac:dyDescent="0.2">
      <c r="A23" s="32"/>
      <c r="B23" s="54" t="s">
        <v>21</v>
      </c>
      <c r="C23" s="20">
        <v>847</v>
      </c>
      <c r="D23" s="21">
        <v>1006</v>
      </c>
      <c r="E23" s="21">
        <v>1102</v>
      </c>
      <c r="F23" s="21">
        <v>730</v>
      </c>
      <c r="G23" s="21">
        <v>641</v>
      </c>
      <c r="H23" s="21">
        <v>1888</v>
      </c>
      <c r="I23" s="21">
        <v>1326</v>
      </c>
      <c r="J23" s="19"/>
      <c r="K23" s="19"/>
      <c r="L23" s="21"/>
      <c r="M23" s="21"/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4" t="s">
        <v>83</v>
      </c>
      <c r="C24" s="20">
        <v>125</v>
      </c>
      <c r="D24" s="21">
        <v>125</v>
      </c>
      <c r="E24" s="21">
        <v>113</v>
      </c>
      <c r="F24" s="21">
        <v>126</v>
      </c>
      <c r="G24" s="21">
        <v>169</v>
      </c>
      <c r="H24" s="21">
        <v>111</v>
      </c>
      <c r="I24" s="21">
        <v>162</v>
      </c>
      <c r="J24" s="19"/>
      <c r="K24" s="19"/>
      <c r="L24" s="21"/>
      <c r="M24" s="21"/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4" t="s">
        <v>84</v>
      </c>
      <c r="C25" s="20">
        <v>99</v>
      </c>
      <c r="D25" s="21">
        <v>119</v>
      </c>
      <c r="E25" s="21">
        <v>114</v>
      </c>
      <c r="F25" s="21">
        <v>138</v>
      </c>
      <c r="G25" s="21">
        <v>142</v>
      </c>
      <c r="H25" s="21">
        <v>149</v>
      </c>
      <c r="I25" s="21">
        <v>102</v>
      </c>
      <c r="J25" s="19"/>
      <c r="K25" s="19"/>
      <c r="L25" s="21"/>
      <c r="M25" s="21"/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4" t="s">
        <v>86</v>
      </c>
      <c r="C26" s="20">
        <v>1187</v>
      </c>
      <c r="D26" s="21">
        <v>508</v>
      </c>
      <c r="E26" s="21">
        <v>829</v>
      </c>
      <c r="F26" s="21">
        <v>727</v>
      </c>
      <c r="G26" s="21">
        <v>618</v>
      </c>
      <c r="H26" s="21">
        <v>869</v>
      </c>
      <c r="I26" s="21">
        <v>898</v>
      </c>
      <c r="J26" s="19"/>
      <c r="K26" s="19"/>
      <c r="L26" s="21"/>
      <c r="M26" s="21"/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4" t="s">
        <v>22</v>
      </c>
      <c r="C27" s="20">
        <v>204</v>
      </c>
      <c r="D27" s="21">
        <v>193</v>
      </c>
      <c r="E27" s="21">
        <v>278</v>
      </c>
      <c r="F27" s="21">
        <v>238</v>
      </c>
      <c r="G27" s="21">
        <v>214</v>
      </c>
      <c r="H27" s="21">
        <v>277</v>
      </c>
      <c r="I27" s="21">
        <v>141</v>
      </c>
      <c r="J27" s="19"/>
      <c r="K27" s="19"/>
      <c r="L27" s="21"/>
      <c r="M27" s="21"/>
      <c r="N27" s="39"/>
      <c r="Y27" s="40"/>
      <c r="AB27" s="37"/>
    </row>
    <row r="28" spans="1:28" ht="14.1" customHeight="1" x14ac:dyDescent="0.2">
      <c r="A28" s="79"/>
      <c r="B28" s="80" t="s">
        <v>23</v>
      </c>
      <c r="C28" s="81">
        <f t="shared" ref="C28" si="15">SUM(C23:C27)</f>
        <v>2462</v>
      </c>
      <c r="D28" s="81">
        <f>D23+D24+D25+D26+D27</f>
        <v>1951</v>
      </c>
      <c r="E28" s="81">
        <f t="shared" ref="E28:F28" si="16">E23+E24+E25+E26+E27</f>
        <v>2436</v>
      </c>
      <c r="F28" s="81">
        <f t="shared" si="16"/>
        <v>1959</v>
      </c>
      <c r="G28" s="81">
        <f t="shared" ref="G28" si="17">SUM(G23:G27)</f>
        <v>1784</v>
      </c>
      <c r="H28" s="81">
        <f t="shared" ref="H28:I28" si="18">SUM(H23:H27)</f>
        <v>3294</v>
      </c>
      <c r="I28" s="81">
        <f t="shared" si="18"/>
        <v>2629</v>
      </c>
      <c r="J28" s="81">
        <f t="shared" ref="I28:N28" si="19">SUM(J23:J27)</f>
        <v>0</v>
      </c>
      <c r="K28" s="81">
        <f t="shared" si="19"/>
        <v>0</v>
      </c>
      <c r="L28" s="81">
        <f t="shared" si="19"/>
        <v>0</v>
      </c>
      <c r="M28" s="81">
        <f t="shared" si="19"/>
        <v>0</v>
      </c>
      <c r="N28" s="82">
        <f t="shared" si="19"/>
        <v>0</v>
      </c>
      <c r="O28" s="42"/>
    </row>
    <row r="29" spans="1:28" ht="14.1" customHeight="1" x14ac:dyDescent="0.2">
      <c r="A29" s="29"/>
      <c r="B29" s="54" t="s">
        <v>40</v>
      </c>
      <c r="C29" s="50">
        <v>313</v>
      </c>
      <c r="D29" s="21">
        <v>6</v>
      </c>
      <c r="E29" s="21">
        <v>257</v>
      </c>
      <c r="F29" s="21">
        <v>241</v>
      </c>
      <c r="G29" s="21">
        <v>266</v>
      </c>
      <c r="H29" s="21">
        <v>104</v>
      </c>
      <c r="I29" s="21">
        <v>332</v>
      </c>
      <c r="J29" s="19"/>
      <c r="K29" s="19"/>
      <c r="L29" s="21"/>
      <c r="M29" s="21"/>
      <c r="N29" s="39"/>
      <c r="O29" s="42"/>
      <c r="AB29" s="37"/>
    </row>
    <row r="30" spans="1:28" ht="14.1" customHeight="1" x14ac:dyDescent="0.2">
      <c r="A30" s="32"/>
      <c r="B30" s="54" t="s">
        <v>41</v>
      </c>
      <c r="C30" s="20">
        <v>10</v>
      </c>
      <c r="D30" s="21">
        <v>6</v>
      </c>
      <c r="E30" s="21">
        <v>12</v>
      </c>
      <c r="F30" s="21">
        <v>19</v>
      </c>
      <c r="G30" s="21">
        <v>65</v>
      </c>
      <c r="H30" s="21">
        <v>26</v>
      </c>
      <c r="I30" s="21">
        <v>45</v>
      </c>
      <c r="J30" s="19"/>
      <c r="K30" s="19"/>
      <c r="L30" s="21"/>
      <c r="M30" s="21"/>
      <c r="N30" s="39"/>
      <c r="O30" s="42"/>
      <c r="AB30" s="37"/>
    </row>
    <row r="31" spans="1:28" ht="14.1" customHeight="1" x14ac:dyDescent="0.2">
      <c r="A31" s="32"/>
      <c r="B31" s="54" t="s">
        <v>42</v>
      </c>
      <c r="C31" s="20">
        <v>165</v>
      </c>
      <c r="D31" s="21">
        <v>1</v>
      </c>
      <c r="E31" s="21">
        <v>10</v>
      </c>
      <c r="F31" s="21">
        <v>7</v>
      </c>
      <c r="G31" s="21">
        <v>34</v>
      </c>
      <c r="H31" s="21">
        <v>26</v>
      </c>
      <c r="I31" s="21">
        <v>8</v>
      </c>
      <c r="J31" s="19"/>
      <c r="K31" s="19"/>
      <c r="L31" s="21"/>
      <c r="M31" s="21"/>
      <c r="N31" s="39"/>
      <c r="O31" s="42"/>
      <c r="Y31" s="40"/>
      <c r="AB31" s="37"/>
    </row>
    <row r="32" spans="1:28" ht="14.1" customHeight="1" x14ac:dyDescent="0.2">
      <c r="A32" s="32"/>
      <c r="B32" s="54" t="s">
        <v>43</v>
      </c>
      <c r="C32" s="20">
        <v>6</v>
      </c>
      <c r="D32" s="21">
        <v>8</v>
      </c>
      <c r="E32" s="21">
        <v>5</v>
      </c>
      <c r="F32" s="21"/>
      <c r="G32" s="21">
        <v>20</v>
      </c>
      <c r="H32" s="21">
        <v>28</v>
      </c>
      <c r="I32" s="21">
        <v>14</v>
      </c>
      <c r="J32" s="19"/>
      <c r="K32" s="19"/>
      <c r="L32" s="21"/>
      <c r="M32" s="21"/>
      <c r="N32" s="39"/>
      <c r="O32" s="42"/>
      <c r="AB32" s="37"/>
    </row>
    <row r="33" spans="1:28" ht="14.1" customHeight="1" x14ac:dyDescent="0.2">
      <c r="A33" s="32"/>
      <c r="B33" s="54" t="s">
        <v>44</v>
      </c>
      <c r="C33" s="20">
        <v>4</v>
      </c>
      <c r="D33" s="21">
        <v>3</v>
      </c>
      <c r="E33" s="21">
        <v>24</v>
      </c>
      <c r="F33" s="21">
        <v>41</v>
      </c>
      <c r="G33" s="21">
        <v>9</v>
      </c>
      <c r="H33" s="21">
        <v>3</v>
      </c>
      <c r="I33" s="21">
        <v>144</v>
      </c>
      <c r="J33" s="19"/>
      <c r="K33" s="19"/>
      <c r="L33" s="21"/>
      <c r="M33" s="21"/>
      <c r="N33" s="39"/>
      <c r="AB33" s="37"/>
    </row>
    <row r="34" spans="1:28" ht="14.1" customHeight="1" x14ac:dyDescent="0.2">
      <c r="A34" s="79"/>
      <c r="B34" s="80" t="s">
        <v>45</v>
      </c>
      <c r="C34" s="83">
        <v>184</v>
      </c>
      <c r="D34" s="83">
        <f>D30+D31+D32+D33</f>
        <v>18</v>
      </c>
      <c r="E34" s="83">
        <f t="shared" ref="E34" si="20">E30+E31+E32+E33</f>
        <v>51</v>
      </c>
      <c r="F34" s="83">
        <f>F30+F31+F33</f>
        <v>67</v>
      </c>
      <c r="G34" s="83">
        <f t="shared" ref="G34" si="21">SUM(G30:G33)</f>
        <v>128</v>
      </c>
      <c r="H34" s="83">
        <f t="shared" ref="H34:I34" si="22">SUM(H30:H33)</f>
        <v>83</v>
      </c>
      <c r="I34" s="83">
        <f t="shared" si="22"/>
        <v>211</v>
      </c>
      <c r="J34" s="83">
        <f t="shared" ref="I34:N34" si="23">SUM(J30:J33)</f>
        <v>0</v>
      </c>
      <c r="K34" s="83">
        <f t="shared" si="23"/>
        <v>0</v>
      </c>
      <c r="L34" s="83">
        <f t="shared" si="23"/>
        <v>0</v>
      </c>
      <c r="M34" s="83">
        <f t="shared" si="23"/>
        <v>0</v>
      </c>
      <c r="N34" s="84">
        <f t="shared" si="23"/>
        <v>0</v>
      </c>
    </row>
    <row r="35" spans="1:28" ht="14.1" customHeight="1" x14ac:dyDescent="0.2">
      <c r="A35" s="29"/>
      <c r="B35" s="54" t="s">
        <v>46</v>
      </c>
      <c r="C35" s="18">
        <v>5082</v>
      </c>
      <c r="D35" s="34">
        <v>664</v>
      </c>
      <c r="E35" s="34">
        <v>626</v>
      </c>
      <c r="F35" s="21">
        <v>481</v>
      </c>
      <c r="G35" s="21">
        <v>661</v>
      </c>
      <c r="H35" s="21">
        <v>7158</v>
      </c>
      <c r="I35" s="21">
        <v>1735</v>
      </c>
      <c r="J35" s="19"/>
      <c r="K35" s="19"/>
      <c r="L35" s="21"/>
      <c r="M35" s="21"/>
      <c r="N35" s="39"/>
      <c r="AB35" s="37"/>
    </row>
    <row r="36" spans="1:28" ht="14.1" customHeight="1" x14ac:dyDescent="0.2">
      <c r="A36" s="29"/>
      <c r="B36" s="54" t="s">
        <v>62</v>
      </c>
      <c r="C36" s="51"/>
      <c r="D36" s="19"/>
      <c r="E36" s="19"/>
      <c r="F36" s="21"/>
      <c r="G36" s="21"/>
      <c r="H36" s="21"/>
      <c r="I36" s="21"/>
      <c r="J36" s="19"/>
      <c r="K36" s="19"/>
      <c r="L36" s="21"/>
      <c r="M36" s="21"/>
      <c r="N36" s="39"/>
      <c r="AB36" s="37"/>
    </row>
    <row r="37" spans="1:28" ht="14.1" customHeight="1" x14ac:dyDescent="0.2">
      <c r="A37" s="29"/>
      <c r="B37" s="54" t="s">
        <v>91</v>
      </c>
      <c r="C37" s="51"/>
      <c r="D37" s="19"/>
      <c r="E37" s="19"/>
      <c r="F37" s="21"/>
      <c r="G37" s="21"/>
      <c r="H37" s="21"/>
      <c r="I37" s="21"/>
      <c r="J37" s="19"/>
      <c r="K37" s="19"/>
      <c r="L37" s="21"/>
      <c r="M37" s="21"/>
      <c r="N37" s="39"/>
      <c r="AB37" s="37"/>
    </row>
    <row r="38" spans="1:28" ht="14.1" customHeight="1" x14ac:dyDescent="0.2">
      <c r="A38" s="92"/>
      <c r="B38" s="93" t="s">
        <v>88</v>
      </c>
      <c r="C38" s="94">
        <f>C22+C28+C29+C34+C35+C36+C37</f>
        <v>15083</v>
      </c>
      <c r="D38" s="94">
        <f>D22+D28+D29+D34+D35</f>
        <v>8556</v>
      </c>
      <c r="E38" s="94">
        <f t="shared" ref="E38:F38" si="24">E22+E28+E29+E34+E35</f>
        <v>9005.9</v>
      </c>
      <c r="F38" s="94">
        <f t="shared" si="24"/>
        <v>8413</v>
      </c>
      <c r="G38" s="94">
        <f t="shared" ref="G38:I38" si="25">G37+G36+G35+G34+G29+G28+G22</f>
        <v>8541</v>
      </c>
      <c r="H38" s="94">
        <f t="shared" si="25"/>
        <v>16185</v>
      </c>
      <c r="I38" s="94">
        <f t="shared" si="25"/>
        <v>10226</v>
      </c>
      <c r="J38" s="94">
        <f t="shared" ref="I38:N38" si="26">J37+J36+J35+J34+J29+J28+J22</f>
        <v>0</v>
      </c>
      <c r="K38" s="94">
        <f t="shared" si="26"/>
        <v>0</v>
      </c>
      <c r="L38" s="94">
        <f t="shared" si="26"/>
        <v>0</v>
      </c>
      <c r="M38" s="94">
        <f t="shared" si="26"/>
        <v>0</v>
      </c>
      <c r="N38" s="95">
        <f t="shared" si="26"/>
        <v>0</v>
      </c>
      <c r="Y38" s="40"/>
    </row>
    <row r="39" spans="1:28" ht="14.1" customHeight="1" thickBot="1" x14ac:dyDescent="0.25">
      <c r="A39" s="57"/>
      <c r="B39" s="56" t="s">
        <v>47</v>
      </c>
      <c r="C39" s="33">
        <f>C17-C38</f>
        <v>-1586</v>
      </c>
      <c r="D39" s="33">
        <f>D17-D38</f>
        <v>-1602</v>
      </c>
      <c r="E39" s="33">
        <f t="shared" ref="E39:I39" si="27">E17-E38</f>
        <v>1522.1000000000004</v>
      </c>
      <c r="F39" s="33">
        <f t="shared" si="27"/>
        <v>123</v>
      </c>
      <c r="G39" s="33">
        <f t="shared" si="27"/>
        <v>20</v>
      </c>
      <c r="H39" s="33">
        <f t="shared" si="27"/>
        <v>-5</v>
      </c>
      <c r="I39" s="33">
        <f t="shared" si="27"/>
        <v>-1409</v>
      </c>
      <c r="J39" s="33">
        <f t="shared" ref="I39:N39" si="28">J17-J38</f>
        <v>0</v>
      </c>
      <c r="K39" s="33">
        <f t="shared" si="28"/>
        <v>0</v>
      </c>
      <c r="L39" s="33">
        <f t="shared" si="28"/>
        <v>0</v>
      </c>
      <c r="M39" s="33">
        <f t="shared" si="28"/>
        <v>0</v>
      </c>
      <c r="N39" s="49">
        <f t="shared" si="28"/>
        <v>0</v>
      </c>
      <c r="Y39" s="37"/>
    </row>
    <row r="40" spans="1:28" ht="18" customHeight="1" thickBot="1" x14ac:dyDescent="0.3">
      <c r="A40" s="214" t="s">
        <v>50</v>
      </c>
      <c r="B40" s="215"/>
      <c r="C40" s="106">
        <f>C3+C17-C38</f>
        <v>1662</v>
      </c>
      <c r="D40" s="106">
        <f>D3+D17-D38</f>
        <v>60</v>
      </c>
      <c r="E40" s="106">
        <f t="shared" ref="E40:I40" si="29">E3+E17-E38</f>
        <v>1582.1000000000004</v>
      </c>
      <c r="F40" s="106">
        <f t="shared" si="29"/>
        <v>1705</v>
      </c>
      <c r="G40" s="106">
        <f t="shared" si="29"/>
        <v>1725</v>
      </c>
      <c r="H40" s="106">
        <f t="shared" si="29"/>
        <v>1720</v>
      </c>
      <c r="I40" s="106">
        <f t="shared" si="29"/>
        <v>311</v>
      </c>
      <c r="J40" s="106">
        <f t="shared" ref="I40:N40" si="30">J3+J17-J38</f>
        <v>311</v>
      </c>
      <c r="K40" s="106">
        <f t="shared" si="30"/>
        <v>311</v>
      </c>
      <c r="L40" s="106">
        <f t="shared" si="30"/>
        <v>311</v>
      </c>
      <c r="M40" s="106">
        <f t="shared" si="30"/>
        <v>311</v>
      </c>
      <c r="N40" s="107">
        <f t="shared" si="30"/>
        <v>311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2022-07-25T05:00:51Z</cp:lastPrinted>
  <dcterms:created xsi:type="dcterms:W3CDTF">2012-03-20T09:28:01Z</dcterms:created>
  <dcterms:modified xsi:type="dcterms:W3CDTF">2022-07-27T09:27:41Z</dcterms:modified>
</cp:coreProperties>
</file>