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slikova\Documents\Moje dokumenty\Ulohy MZ SR\Hlásenia hospodárenia\2022\"/>
    </mc:Choice>
  </mc:AlternateContent>
  <xr:revisionPtr revIDLastSave="0" documentId="13_ncr:1_{8776FBF6-70A3-4CCE-8BFD-4F1F5B167E1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over" sheetId="2" r:id="rId1"/>
    <sheet name="Výkaz ziskov a strát_mesačne" sheetId="3" r:id="rId2"/>
    <sheet name="Výkaz_aktív a záväzkov_mesačne" sheetId="1" r:id="rId3"/>
    <sheet name="Výhľad peňažných tokov_mesačne" sheetId="4" r:id="rId4"/>
  </sheets>
  <definedNames>
    <definedName name="_xlnm.Print_Area" localSheetId="3">'Výhľad peňažných tokov_mesačne'!$A$1:$N$40</definedName>
    <definedName name="_xlnm.Print_Area" localSheetId="1">'Výkaz ziskov a strát_mesačne'!$A$1:$H$34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7" i="3" l="1"/>
  <c r="F27" i="3"/>
  <c r="G22" i="3"/>
  <c r="F22" i="3"/>
  <c r="G9" i="3"/>
  <c r="G14" i="3" s="1"/>
  <c r="F9" i="3"/>
  <c r="F14" i="3" s="1"/>
  <c r="D22" i="3"/>
  <c r="D27" i="3" s="1"/>
  <c r="C22" i="3"/>
  <c r="C27" i="3" s="1"/>
  <c r="D9" i="3"/>
  <c r="D14" i="3" s="1"/>
  <c r="C9" i="3"/>
  <c r="C14" i="3" s="1"/>
  <c r="C28" i="3" s="1"/>
  <c r="C34" i="3" s="1"/>
  <c r="I34" i="4"/>
  <c r="H34" i="4"/>
  <c r="H38" i="4" s="1"/>
  <c r="I28" i="4"/>
  <c r="H28" i="4"/>
  <c r="I22" i="4"/>
  <c r="H22" i="4"/>
  <c r="I13" i="4"/>
  <c r="I17" i="4" s="1"/>
  <c r="H13" i="4"/>
  <c r="H17" i="4" s="1"/>
  <c r="H3" i="4"/>
  <c r="H6" i="3"/>
  <c r="H7" i="3"/>
  <c r="I38" i="4" l="1"/>
  <c r="I39" i="4" s="1"/>
  <c r="F28" i="3"/>
  <c r="F34" i="3" s="1"/>
  <c r="G28" i="3"/>
  <c r="G34" i="3" s="1"/>
  <c r="D28" i="3"/>
  <c r="D34" i="3" s="1"/>
  <c r="H40" i="4"/>
  <c r="I3" i="4" s="1"/>
  <c r="H39" i="4"/>
  <c r="G34" i="4"/>
  <c r="G28" i="4"/>
  <c r="G38" i="4" s="1"/>
  <c r="G22" i="4"/>
  <c r="G13" i="4"/>
  <c r="G17" i="4" s="1"/>
  <c r="G39" i="4" s="1"/>
  <c r="G3" i="4"/>
  <c r="I40" i="4" l="1"/>
  <c r="G40" i="4"/>
  <c r="F34" i="4" l="1"/>
  <c r="F28" i="4"/>
  <c r="F22" i="4"/>
  <c r="F38" i="4" s="1"/>
  <c r="F39" i="4" s="1"/>
  <c r="F17" i="4"/>
  <c r="F40" i="4" s="1"/>
  <c r="H33" i="3" l="1"/>
  <c r="H32" i="3"/>
  <c r="H29" i="3"/>
  <c r="H26" i="3"/>
  <c r="H25" i="3"/>
  <c r="H23" i="3"/>
  <c r="H20" i="3"/>
  <c r="H19" i="3"/>
  <c r="H18" i="3"/>
  <c r="H13" i="3"/>
  <c r="H10" i="3"/>
  <c r="H8" i="3"/>
  <c r="E34" i="4"/>
  <c r="E28" i="4"/>
  <c r="E22" i="4"/>
  <c r="E17" i="4"/>
  <c r="H31" i="3"/>
  <c r="H30" i="3"/>
  <c r="H24" i="3"/>
  <c r="H21" i="3"/>
  <c r="H12" i="3"/>
  <c r="H11" i="3"/>
  <c r="H17" i="3" l="1"/>
  <c r="E38" i="4"/>
  <c r="E40" i="4" s="1"/>
  <c r="E39" i="4"/>
  <c r="H9" i="3"/>
  <c r="H27" i="3"/>
  <c r="H22" i="3"/>
  <c r="H16" i="3"/>
  <c r="H14" i="3" l="1"/>
  <c r="H28" i="3" l="1"/>
  <c r="H34" i="3"/>
  <c r="E33" i="3" l="1"/>
  <c r="E32" i="3"/>
  <c r="E31" i="3"/>
  <c r="E30" i="3"/>
  <c r="E29" i="3"/>
  <c r="E26" i="3"/>
  <c r="E25" i="3"/>
  <c r="E24" i="3"/>
  <c r="E23" i="3"/>
  <c r="E27" i="3"/>
  <c r="E21" i="3"/>
  <c r="E20" i="3"/>
  <c r="E19" i="3"/>
  <c r="E18" i="3"/>
  <c r="E17" i="3"/>
  <c r="E16" i="3"/>
  <c r="E13" i="3"/>
  <c r="E12" i="3"/>
  <c r="E11" i="3"/>
  <c r="E10" i="3"/>
  <c r="E8" i="3"/>
  <c r="E7" i="3"/>
  <c r="E6" i="3"/>
  <c r="D34" i="4"/>
  <c r="D28" i="4"/>
  <c r="C28" i="4"/>
  <c r="D22" i="4"/>
  <c r="D38" i="4" s="1"/>
  <c r="C22" i="4"/>
  <c r="C38" i="4" s="1"/>
  <c r="D17" i="4"/>
  <c r="D39" i="4" s="1"/>
  <c r="C13" i="4"/>
  <c r="C17" i="4" s="1"/>
  <c r="E14" i="3" l="1"/>
  <c r="E22" i="3"/>
  <c r="E9" i="3"/>
  <c r="C39" i="4"/>
  <c r="C40" i="4"/>
  <c r="D3" i="4" s="1"/>
  <c r="D40" i="4" s="1"/>
  <c r="E28" i="3" l="1"/>
  <c r="E34" i="3"/>
  <c r="D14" i="1" l="1"/>
  <c r="D21" i="1" s="1"/>
  <c r="E14" i="1"/>
  <c r="E21" i="1" s="1"/>
  <c r="F14" i="1"/>
  <c r="F21" i="1" s="1"/>
  <c r="G14" i="1"/>
  <c r="G21" i="1" s="1"/>
  <c r="H14" i="1"/>
  <c r="H21" i="1" s="1"/>
  <c r="I14" i="1"/>
  <c r="I21" i="1" s="1"/>
  <c r="J14" i="1"/>
  <c r="K14" i="1"/>
  <c r="L14" i="1"/>
  <c r="M14" i="1"/>
  <c r="N14" i="1"/>
  <c r="N21" i="1" s="1"/>
  <c r="C14" i="1"/>
  <c r="N6" i="1"/>
  <c r="M6" i="1"/>
  <c r="L6" i="1"/>
  <c r="K6" i="1"/>
  <c r="J6" i="1"/>
  <c r="I6" i="1"/>
  <c r="H6" i="1"/>
  <c r="G6" i="1"/>
  <c r="F6" i="1"/>
  <c r="E6" i="1"/>
  <c r="D6" i="1"/>
  <c r="C6" i="1"/>
  <c r="D4" i="1"/>
  <c r="E4" i="1"/>
  <c r="F4" i="1"/>
  <c r="G4" i="1"/>
  <c r="H4" i="1"/>
  <c r="I4" i="1"/>
  <c r="J4" i="1"/>
  <c r="K4" i="1"/>
  <c r="L4" i="1"/>
  <c r="L11" i="1" s="1"/>
  <c r="M4" i="1"/>
  <c r="N4" i="1"/>
  <c r="N11" i="1" s="1"/>
  <c r="C4" i="1"/>
  <c r="M21" i="1"/>
  <c r="L21" i="1"/>
  <c r="K21" i="1"/>
  <c r="J21" i="1"/>
  <c r="M11" i="1"/>
  <c r="I11" i="1" l="1"/>
  <c r="H11" i="1"/>
  <c r="G11" i="1"/>
  <c r="F11" i="1"/>
  <c r="E11" i="1"/>
  <c r="K11" i="1"/>
  <c r="J11" i="1"/>
  <c r="D11" i="1"/>
  <c r="C21" i="1" l="1"/>
  <c r="C11" i="1"/>
  <c r="J13" i="4"/>
  <c r="J17" i="4" s="1"/>
  <c r="K13" i="4"/>
  <c r="L13" i="4"/>
  <c r="M13" i="4"/>
  <c r="N13" i="4"/>
  <c r="J34" i="4"/>
  <c r="K34" i="4"/>
  <c r="L34" i="4"/>
  <c r="M34" i="4"/>
  <c r="N34" i="4"/>
  <c r="J28" i="4"/>
  <c r="K28" i="4"/>
  <c r="L28" i="4"/>
  <c r="M28" i="4"/>
  <c r="N28" i="4"/>
  <c r="J22" i="4"/>
  <c r="K22" i="4"/>
  <c r="L22" i="4"/>
  <c r="M22" i="4"/>
  <c r="N22" i="4"/>
  <c r="K17" i="4"/>
  <c r="L17" i="4"/>
  <c r="M17" i="4"/>
  <c r="N17" i="4"/>
  <c r="B1" i="4"/>
  <c r="B1" i="1"/>
  <c r="B1" i="3"/>
  <c r="N38" i="4" l="1"/>
  <c r="N39" i="4" s="1"/>
  <c r="L38" i="4"/>
  <c r="L39" i="4" s="1"/>
  <c r="J38" i="4"/>
  <c r="J39" i="4" s="1"/>
  <c r="M38" i="4"/>
  <c r="M39" i="4" s="1"/>
  <c r="K38" i="4"/>
  <c r="K39" i="4" s="1"/>
  <c r="J3" i="4" l="1"/>
  <c r="J40" i="4" s="1"/>
  <c r="K3" i="4" l="1"/>
  <c r="K40" i="4" s="1"/>
  <c r="L3" i="4" l="1"/>
  <c r="L40" i="4" s="1"/>
  <c r="M3" i="4" l="1"/>
  <c r="M40" i="4" s="1"/>
  <c r="N3" i="4"/>
  <c r="N40" i="4" s="1"/>
</calcChain>
</file>

<file path=xl/sharedStrings.xml><?xml version="1.0" encoding="utf-8"?>
<sst xmlns="http://schemas.openxmlformats.org/spreadsheetml/2006/main" count="153" uniqueCount="134">
  <si>
    <t>V tisícoch EUR</t>
  </si>
  <si>
    <t>AKTÍVA</t>
  </si>
  <si>
    <t>Krátkodobé pohľadávky</t>
  </si>
  <si>
    <t>Zásoby</t>
  </si>
  <si>
    <t>Aktíva spolu</t>
  </si>
  <si>
    <t>Krátkodobé záväzky</t>
  </si>
  <si>
    <t>Zúčtovanie transferov ŠR</t>
  </si>
  <si>
    <t>Rezervy</t>
  </si>
  <si>
    <t>Ostatné záväzky</t>
  </si>
  <si>
    <t>Aktuálny mesiac</t>
  </si>
  <si>
    <t>Kumulatívne od Januára</t>
  </si>
  <si>
    <t>Plán</t>
  </si>
  <si>
    <t>Skutočnosť</t>
  </si>
  <si>
    <t>VšZP</t>
  </si>
  <si>
    <t>Dôvera</t>
  </si>
  <si>
    <t>Union</t>
  </si>
  <si>
    <t>Výnosy od ZP spolu</t>
  </si>
  <si>
    <t>Ostatné prevádzkové výnosy</t>
  </si>
  <si>
    <t>Prevádzkové výnosy spolu</t>
  </si>
  <si>
    <t>PREVÁDZKOVÉ NÁKLADY</t>
  </si>
  <si>
    <t>Osobné náklady</t>
  </si>
  <si>
    <t>Lieky</t>
  </si>
  <si>
    <t>Ostatný materiál</t>
  </si>
  <si>
    <t>Spotreba materiálu spolu</t>
  </si>
  <si>
    <t>Spotreba energie</t>
  </si>
  <si>
    <t>Opravy a udržiavanie</t>
  </si>
  <si>
    <t>Ostatné prevádzkové náklady</t>
  </si>
  <si>
    <t>Prevádzkové náklady spolu</t>
  </si>
  <si>
    <t>Prevádzkový výsledok (EBITDA)</t>
  </si>
  <si>
    <t>Odpisy a amortizácia</t>
  </si>
  <si>
    <t>Opravné položky</t>
  </si>
  <si>
    <t>Finančné náklady(úroky)</t>
  </si>
  <si>
    <t>Daň z príjmu</t>
  </si>
  <si>
    <t>Zisk za obdobie</t>
  </si>
  <si>
    <t>PREVÁDZKOVÉ PRÍJMY</t>
  </si>
  <si>
    <t>Príjmy od ZP spolu</t>
  </si>
  <si>
    <t>Ostatné príjmy</t>
  </si>
  <si>
    <t>PREVÁDZKOVÉ VÝDAVKY</t>
  </si>
  <si>
    <t xml:space="preserve">Ostatné osobné výdavky </t>
  </si>
  <si>
    <t>Osobné výdavky spolu</t>
  </si>
  <si>
    <t xml:space="preserve">Spotreba energie </t>
  </si>
  <si>
    <t>Opravy budov</t>
  </si>
  <si>
    <t>Servis zdravotníckej techniky</t>
  </si>
  <si>
    <t>Servis výpočtovej techniky</t>
  </si>
  <si>
    <t xml:space="preserve">Ostatné </t>
  </si>
  <si>
    <t>Opravy a udržiavanie spolu</t>
  </si>
  <si>
    <t>Ostatné prevádzkové výdavky</t>
  </si>
  <si>
    <t>Rozdiel príjmov a výdavkov</t>
  </si>
  <si>
    <t>Komentár:</t>
  </si>
  <si>
    <t>SPRÁVA O HOSPODÁRENÍ ORGANIZÁCIE</t>
  </si>
  <si>
    <t>Stav na účte ku koncu mesiaca</t>
  </si>
  <si>
    <t>VÝNOSY</t>
  </si>
  <si>
    <t>Výnosy z bežných transferov</t>
  </si>
  <si>
    <t>Výnosy z kapitálových transferov</t>
  </si>
  <si>
    <t>Ostatné výnosy (aktivácia, účtovanie rezerv)</t>
  </si>
  <si>
    <t>Odpisy z dotácií a transférov</t>
  </si>
  <si>
    <t>Z toho:</t>
  </si>
  <si>
    <t>Prevádzkové príjmy</t>
  </si>
  <si>
    <t>Mimorozpočtové príjmy</t>
  </si>
  <si>
    <t>Príjmy z kapitálových a bežných transferov</t>
  </si>
  <si>
    <t>Príjmy z bežných transferov</t>
  </si>
  <si>
    <t>Príjmy z kapitálových  transferov</t>
  </si>
  <si>
    <t>Výdavky z bežných  transferov</t>
  </si>
  <si>
    <t xml:space="preserve">Hotovostný účet </t>
  </si>
  <si>
    <t>Príjmy spolu</t>
  </si>
  <si>
    <t>PASÍVA</t>
  </si>
  <si>
    <t>Úvery a návratná finančná výpomoc</t>
  </si>
  <si>
    <t>Pasíva spolu</t>
  </si>
  <si>
    <t>Ukazovateľ</t>
  </si>
  <si>
    <t>Priemerný prepočítaný počet lekárov</t>
  </si>
  <si>
    <t>Časové rozlíšenie pasív</t>
  </si>
  <si>
    <t>Časové rozlíšenie aktív</t>
  </si>
  <si>
    <t>% plnenia</t>
  </si>
  <si>
    <t>A.</t>
  </si>
  <si>
    <t>Neobežný majetok</t>
  </si>
  <si>
    <t>B</t>
  </si>
  <si>
    <t>Obežný majetok</t>
  </si>
  <si>
    <t>Nehmotný a hmotný majetok</t>
  </si>
  <si>
    <t xml:space="preserve">Peniaze a účty v bankách </t>
  </si>
  <si>
    <t>A</t>
  </si>
  <si>
    <t>Vlastné imanie</t>
  </si>
  <si>
    <t>Záväzky</t>
  </si>
  <si>
    <t>C</t>
  </si>
  <si>
    <t>Krv</t>
  </si>
  <si>
    <t>Diagnostiká</t>
  </si>
  <si>
    <t>Zdravotnícky materiál</t>
  </si>
  <si>
    <t xml:space="preserve">Zdravotnícky materiál </t>
  </si>
  <si>
    <t>Stav na účte k 1. dňu v mesiaci</t>
  </si>
  <si>
    <t>Výdavky spolu</t>
  </si>
  <si>
    <t>Mzdy</t>
  </si>
  <si>
    <t>Odvody</t>
  </si>
  <si>
    <t>Výdavky z kapitálových transferov</t>
  </si>
  <si>
    <t>MZ SR</t>
  </si>
  <si>
    <t>Kontakt: Róbert Maguľa</t>
  </si>
  <si>
    <t>mail: robert.magula@health.gov.sk , kontroling@health.gov.sk</t>
  </si>
  <si>
    <t xml:space="preserve">Počet hospitalizačných prípadov </t>
  </si>
  <si>
    <t>Komentár a poznámky:</t>
  </si>
  <si>
    <t>za mesiac</t>
  </si>
  <si>
    <t>celkovo od 1.1.</t>
  </si>
  <si>
    <t xml:space="preserve">Suma fakturovaná dodávateľmi </t>
  </si>
  <si>
    <t xml:space="preserve">Suma platieb dodávateľom </t>
  </si>
  <si>
    <t>Skutočnosť 01_2022</t>
  </si>
  <si>
    <t>Výhľad 08_2022</t>
  </si>
  <si>
    <t>Výhľad 09_2022</t>
  </si>
  <si>
    <t>Výhľad 10_2022</t>
  </si>
  <si>
    <t>Výhľad 11_2022</t>
  </si>
  <si>
    <t>Výhľad 12_2022</t>
  </si>
  <si>
    <t>Skutočnosť                    k 31.1.2022</t>
  </si>
  <si>
    <t>Skutočnosť                    k 28.2.2022</t>
  </si>
  <si>
    <t>Skutočnosť                    k 31.3.2022</t>
  </si>
  <si>
    <t>Skutočnosť                    k 30.4.2022</t>
  </si>
  <si>
    <t>Skutočnosť                    k 31.5.2022</t>
  </si>
  <si>
    <t>Skutočnosť                    k 30.6.2022</t>
  </si>
  <si>
    <t>Skutočnosť                    k 31.7.2022</t>
  </si>
  <si>
    <t>Skutočnosť                    k 30.9.2022</t>
  </si>
  <si>
    <t>Skutočnosť                    k 31.8.2022</t>
  </si>
  <si>
    <t>Skutočnosť                    k 31.10.2022</t>
  </si>
  <si>
    <t>Skutočnosť                    k 30.11.2022</t>
  </si>
  <si>
    <t>Skutočnosť                    k 31.12.2022</t>
  </si>
  <si>
    <t>rok 2022</t>
  </si>
  <si>
    <t>Univerzitná nemocnica Martin</t>
  </si>
  <si>
    <t xml:space="preserve">Vypracoval: Ing. Anna Cígerová, Zuzana Vaslíková </t>
  </si>
  <si>
    <t>Kontakt: 043/4203456, 043/4203600</t>
  </si>
  <si>
    <t xml:space="preserve">Mail: anna.cigerova@unm.sk, vaslikova@unm.sk </t>
  </si>
  <si>
    <t>Skutočnosť  02_2022</t>
  </si>
  <si>
    <t>Skutočnosť  03_2022</t>
  </si>
  <si>
    <t>Skutočnosť  04_2022</t>
  </si>
  <si>
    <t>Skutočnosť  05_2022</t>
  </si>
  <si>
    <t>Skutočnosť  06_2022</t>
  </si>
  <si>
    <t>Júl 2022</t>
  </si>
  <si>
    <t>Január - Júl</t>
  </si>
  <si>
    <t>Júl</t>
  </si>
  <si>
    <t>V položke "Počet hospitalizačných prípadov" je uvedený aj počet JZS (za júl 637 prípadov a za 1-7  5 184 prípadov), ktorú UNM vykazuje do zdravotných poisťovní na základe zmlúv.</t>
  </si>
  <si>
    <t>Skutočnosť 07_2022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</si>
</sst>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\(#,##0\);\-"/>
    <numFmt numFmtId="165" formatCode="#,##0;[Red]\ \(#,##0\);\-"/>
  </numFmts>
  <fonts count="28" x14ac:knownFonts="1">
    <font>
      <sz val="10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Times New Roman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9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Calibri"/>
      <family val="2"/>
      <charset val="238"/>
    </font>
    <font>
      <b/>
      <sz val="14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40" fontId="9" fillId="0" borderId="0" applyFont="0" applyFill="0" applyBorder="0" applyAlignment="0" applyProtection="0"/>
    <xf numFmtId="0" fontId="22" fillId="0" borderId="0"/>
    <xf numFmtId="0" fontId="22" fillId="0" borderId="0"/>
    <xf numFmtId="0" fontId="10" fillId="0" borderId="0"/>
    <xf numFmtId="0" fontId="5" fillId="0" borderId="0"/>
    <xf numFmtId="0" fontId="22" fillId="0" borderId="0"/>
    <xf numFmtId="0" fontId="22" fillId="0" borderId="0"/>
    <xf numFmtId="0" fontId="5" fillId="0" borderId="0"/>
    <xf numFmtId="0" fontId="22" fillId="0" borderId="0"/>
    <xf numFmtId="0" fontId="5" fillId="0" borderId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1" fillId="0" borderId="0"/>
  </cellStyleXfs>
  <cellXfs count="219">
    <xf numFmtId="0" fontId="0" fillId="0" borderId="0" xfId="0"/>
    <xf numFmtId="49" fontId="0" fillId="0" borderId="0" xfId="0" applyNumberFormat="1" applyAlignment="1">
      <alignment horizontal="right"/>
    </xf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164" fontId="0" fillId="5" borderId="0" xfId="0" applyNumberFormat="1" applyFill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right"/>
    </xf>
    <xf numFmtId="0" fontId="10" fillId="0" borderId="0" xfId="2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6" fillId="0" borderId="0" xfId="0" applyNumberFormat="1" applyFont="1" applyAlignment="1">
      <alignment horizontal="right"/>
    </xf>
    <xf numFmtId="3" fontId="15" fillId="0" borderId="1" xfId="13" applyNumberFormat="1" applyFont="1" applyBorder="1" applyAlignment="1">
      <alignment horizontal="right"/>
    </xf>
    <xf numFmtId="3" fontId="15" fillId="0" borderId="1" xfId="0" applyNumberFormat="1" applyFont="1" applyBorder="1"/>
    <xf numFmtId="3" fontId="18" fillId="0" borderId="1" xfId="13" applyNumberFormat="1" applyFont="1" applyBorder="1" applyAlignment="1">
      <alignment horizontal="right"/>
    </xf>
    <xf numFmtId="3" fontId="18" fillId="0" borderId="1" xfId="0" applyNumberFormat="1" applyFont="1" applyBorder="1"/>
    <xf numFmtId="0" fontId="13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  <xf numFmtId="0" fontId="19" fillId="0" borderId="0" xfId="0" applyFont="1"/>
    <xf numFmtId="0" fontId="14" fillId="0" borderId="0" xfId="0" applyFont="1"/>
    <xf numFmtId="49" fontId="16" fillId="0" borderId="0" xfId="0" applyNumberFormat="1" applyFont="1" applyAlignment="1">
      <alignment horizontal="right"/>
    </xf>
    <xf numFmtId="3" fontId="15" fillId="0" borderId="0" xfId="0" applyNumberFormat="1" applyFont="1"/>
    <xf numFmtId="0" fontId="15" fillId="0" borderId="9" xfId="0" applyFont="1" applyBorder="1" applyAlignment="1">
      <alignment horizontal="center"/>
    </xf>
    <xf numFmtId="16" fontId="15" fillId="0" borderId="9" xfId="0" applyNumberFormat="1" applyFont="1" applyBorder="1"/>
    <xf numFmtId="16" fontId="18" fillId="0" borderId="9" xfId="0" applyNumberFormat="1" applyFont="1" applyBorder="1"/>
    <xf numFmtId="16" fontId="15" fillId="0" borderId="9" xfId="0" applyNumberFormat="1" applyFont="1" applyBorder="1" applyAlignment="1">
      <alignment horizontal="center"/>
    </xf>
    <xf numFmtId="3" fontId="15" fillId="4" borderId="5" xfId="0" applyNumberFormat="1" applyFont="1" applyFill="1" applyBorder="1" applyAlignment="1">
      <alignment horizontal="right"/>
    </xf>
    <xf numFmtId="3" fontId="15" fillId="5" borderId="1" xfId="0" applyNumberFormat="1" applyFont="1" applyFill="1" applyBorder="1"/>
    <xf numFmtId="0" fontId="15" fillId="0" borderId="0" xfId="0" applyFont="1"/>
    <xf numFmtId="3" fontId="0" fillId="0" borderId="0" xfId="0" applyNumberFormat="1"/>
    <xf numFmtId="3" fontId="10" fillId="0" borderId="0" xfId="0" applyNumberFormat="1" applyFont="1"/>
    <xf numFmtId="3" fontId="15" fillId="0" borderId="10" xfId="0" applyNumberFormat="1" applyFont="1" applyBorder="1"/>
    <xf numFmtId="3" fontId="18" fillId="0" borderId="10" xfId="0" applyNumberFormat="1" applyFont="1" applyBorder="1"/>
    <xf numFmtId="4" fontId="0" fillId="0" borderId="0" xfId="0" applyNumberFormat="1"/>
    <xf numFmtId="3" fontId="18" fillId="3" borderId="1" xfId="0" applyNumberFormat="1" applyFont="1" applyFill="1" applyBorder="1"/>
    <xf numFmtId="0" fontId="0" fillId="0" borderId="0" xfId="0" applyAlignment="1">
      <alignment horizontal="right"/>
    </xf>
    <xf numFmtId="0" fontId="6" fillId="0" borderId="1" xfId="0" applyFont="1" applyBorder="1" applyAlignment="1">
      <alignment horizontal="left"/>
    </xf>
    <xf numFmtId="0" fontId="6" fillId="0" borderId="14" xfId="0" applyFont="1" applyBorder="1"/>
    <xf numFmtId="0" fontId="0" fillId="0" borderId="14" xfId="0" applyBorder="1"/>
    <xf numFmtId="49" fontId="6" fillId="0" borderId="15" xfId="0" applyNumberFormat="1" applyFont="1" applyBorder="1" applyAlignment="1">
      <alignment horizontal="right"/>
    </xf>
    <xf numFmtId="49" fontId="6" fillId="0" borderId="14" xfId="0" applyNumberFormat="1" applyFont="1" applyBorder="1" applyAlignment="1">
      <alignment horizontal="right"/>
    </xf>
    <xf numFmtId="49" fontId="24" fillId="2" borderId="1" xfId="0" applyNumberFormat="1" applyFont="1" applyFill="1" applyBorder="1" applyAlignment="1">
      <alignment horizontal="center" vertical="center" wrapText="1"/>
    </xf>
    <xf numFmtId="3" fontId="15" fillId="4" borderId="25" xfId="0" applyNumberFormat="1" applyFont="1" applyFill="1" applyBorder="1" applyAlignment="1">
      <alignment horizontal="right"/>
    </xf>
    <xf numFmtId="3" fontId="18" fillId="0" borderId="1" xfId="13" applyNumberFormat="1" applyFont="1" applyFill="1" applyBorder="1" applyAlignment="1">
      <alignment horizontal="right"/>
    </xf>
    <xf numFmtId="3" fontId="15" fillId="0" borderId="1" xfId="13" applyNumberFormat="1" applyFont="1" applyFill="1" applyBorder="1" applyAlignment="1">
      <alignment horizontal="right"/>
    </xf>
    <xf numFmtId="0" fontId="15" fillId="0" borderId="2" xfId="0" applyFont="1" applyBorder="1"/>
    <xf numFmtId="0" fontId="16" fillId="0" borderId="9" xfId="0" applyFont="1" applyBorder="1"/>
    <xf numFmtId="0" fontId="15" fillId="0" borderId="2" xfId="0" applyFont="1" applyBorder="1" applyAlignment="1">
      <alignment horizontal="left"/>
    </xf>
    <xf numFmtId="0" fontId="18" fillId="3" borderId="2" xfId="0" applyFont="1" applyFill="1" applyBorder="1" applyAlignment="1">
      <alignment horizontal="left"/>
    </xf>
    <xf numFmtId="0" fontId="16" fillId="4" borderId="16" xfId="0" applyFont="1" applyFill="1" applyBorder="1" applyAlignment="1">
      <alignment horizontal="left"/>
    </xf>
    <xf numFmtId="0" fontId="15" fillId="4" borderId="12" xfId="0" applyFont="1" applyFill="1" applyBorder="1" applyAlignment="1">
      <alignment horizontal="center"/>
    </xf>
    <xf numFmtId="49" fontId="23" fillId="9" borderId="5" xfId="0" applyNumberFormat="1" applyFont="1" applyFill="1" applyBorder="1" applyAlignment="1">
      <alignment horizontal="center" vertical="center"/>
    </xf>
    <xf numFmtId="49" fontId="23" fillId="9" borderId="5" xfId="0" applyNumberFormat="1" applyFont="1" applyFill="1" applyBorder="1" applyAlignment="1">
      <alignment horizontal="center" vertical="center" wrapText="1"/>
    </xf>
    <xf numFmtId="0" fontId="17" fillId="0" borderId="0" xfId="0" applyFont="1"/>
    <xf numFmtId="0" fontId="16" fillId="0" borderId="12" xfId="0" applyFont="1" applyBorder="1"/>
    <xf numFmtId="0" fontId="15" fillId="0" borderId="27" xfId="0" applyFont="1" applyBorder="1"/>
    <xf numFmtId="3" fontId="15" fillId="0" borderId="13" xfId="0" applyNumberFormat="1" applyFont="1" applyBorder="1"/>
    <xf numFmtId="3" fontId="18" fillId="0" borderId="13" xfId="0" applyNumberFormat="1" applyFont="1" applyBorder="1"/>
    <xf numFmtId="3" fontId="15" fillId="0" borderId="24" xfId="0" applyNumberFormat="1" applyFont="1" applyBorder="1"/>
    <xf numFmtId="0" fontId="6" fillId="11" borderId="1" xfId="0" applyFont="1" applyFill="1" applyBorder="1"/>
    <xf numFmtId="0" fontId="8" fillId="15" borderId="3" xfId="0" applyFont="1" applyFill="1" applyBorder="1" applyAlignment="1">
      <alignment horizontal="center" vertical="center" wrapText="1"/>
    </xf>
    <xf numFmtId="0" fontId="8" fillId="15" borderId="26" xfId="0" applyFont="1" applyFill="1" applyBorder="1" applyAlignment="1">
      <alignment horizontal="center" vertical="center" wrapText="1"/>
    </xf>
    <xf numFmtId="0" fontId="16" fillId="14" borderId="7" xfId="0" applyFont="1" applyFill="1" applyBorder="1"/>
    <xf numFmtId="0" fontId="15" fillId="14" borderId="8" xfId="0" applyFont="1" applyFill="1" applyBorder="1"/>
    <xf numFmtId="3" fontId="15" fillId="14" borderId="8" xfId="0" applyNumberFormat="1" applyFont="1" applyFill="1" applyBorder="1"/>
    <xf numFmtId="0" fontId="16" fillId="16" borderId="7" xfId="0" applyFont="1" applyFill="1" applyBorder="1"/>
    <xf numFmtId="0" fontId="15" fillId="16" borderId="8" xfId="0" applyFont="1" applyFill="1" applyBorder="1"/>
    <xf numFmtId="3" fontId="15" fillId="16" borderId="8" xfId="0" applyNumberFormat="1" applyFont="1" applyFill="1" applyBorder="1"/>
    <xf numFmtId="0" fontId="15" fillId="8" borderId="9" xfId="0" applyFont="1" applyFill="1" applyBorder="1" applyAlignment="1">
      <alignment horizontal="center"/>
    </xf>
    <xf numFmtId="0" fontId="15" fillId="8" borderId="2" xfId="0" applyFont="1" applyFill="1" applyBorder="1"/>
    <xf numFmtId="3" fontId="18" fillId="8" borderId="1" xfId="13" applyNumberFormat="1" applyFont="1" applyFill="1" applyBorder="1" applyAlignment="1">
      <alignment horizontal="right"/>
    </xf>
    <xf numFmtId="3" fontId="18" fillId="8" borderId="10" xfId="13" applyNumberFormat="1" applyFont="1" applyFill="1" applyBorder="1" applyAlignment="1">
      <alignment horizontal="right"/>
    </xf>
    <xf numFmtId="0" fontId="15" fillId="7" borderId="9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left"/>
    </xf>
    <xf numFmtId="3" fontId="18" fillId="7" borderId="1" xfId="13" applyNumberFormat="1" applyFont="1" applyFill="1" applyBorder="1" applyAlignment="1">
      <alignment horizontal="right"/>
    </xf>
    <xf numFmtId="3" fontId="18" fillId="7" borderId="10" xfId="13" applyNumberFormat="1" applyFont="1" applyFill="1" applyBorder="1" applyAlignment="1">
      <alignment horizontal="right"/>
    </xf>
    <xf numFmtId="3" fontId="15" fillId="7" borderId="1" xfId="13" applyNumberFormat="1" applyFont="1" applyFill="1" applyBorder="1" applyAlignment="1">
      <alignment horizontal="right"/>
    </xf>
    <xf numFmtId="3" fontId="15" fillId="7" borderId="10" xfId="13" applyNumberFormat="1" applyFont="1" applyFill="1" applyBorder="1" applyAlignment="1">
      <alignment horizontal="right"/>
    </xf>
    <xf numFmtId="3" fontId="18" fillId="14" borderId="8" xfId="13" applyNumberFormat="1" applyFont="1" applyFill="1" applyBorder="1" applyAlignment="1">
      <alignment horizontal="right"/>
    </xf>
    <xf numFmtId="3" fontId="21" fillId="14" borderId="8" xfId="0" applyNumberFormat="1" applyFont="1" applyFill="1" applyBorder="1"/>
    <xf numFmtId="3" fontId="15" fillId="14" borderId="11" xfId="0" applyNumberFormat="1" applyFont="1" applyFill="1" applyBorder="1"/>
    <xf numFmtId="0" fontId="15" fillId="16" borderId="12" xfId="0" applyFont="1" applyFill="1" applyBorder="1" applyAlignment="1">
      <alignment horizontal="center"/>
    </xf>
    <xf numFmtId="0" fontId="15" fillId="16" borderId="27" xfId="0" applyFont="1" applyFill="1" applyBorder="1"/>
    <xf numFmtId="3" fontId="18" fillId="16" borderId="13" xfId="0" applyNumberFormat="1" applyFont="1" applyFill="1" applyBorder="1"/>
    <xf numFmtId="3" fontId="18" fillId="16" borderId="24" xfId="0" applyNumberFormat="1" applyFont="1" applyFill="1" applyBorder="1"/>
    <xf numFmtId="0" fontId="15" fillId="14" borderId="9" xfId="0" applyFont="1" applyFill="1" applyBorder="1" applyAlignment="1">
      <alignment horizontal="center"/>
    </xf>
    <xf numFmtId="0" fontId="15" fillId="14" borderId="2" xfId="0" applyFont="1" applyFill="1" applyBorder="1"/>
    <xf numFmtId="3" fontId="15" fillId="14" borderId="1" xfId="13" applyNumberFormat="1" applyFont="1" applyFill="1" applyBorder="1" applyAlignment="1">
      <alignment horizontal="right"/>
    </xf>
    <xf numFmtId="3" fontId="15" fillId="14" borderId="10" xfId="13" applyNumberFormat="1" applyFont="1" applyFill="1" applyBorder="1" applyAlignment="1">
      <alignment horizontal="right"/>
    </xf>
    <xf numFmtId="3" fontId="0" fillId="12" borderId="8" xfId="0" applyNumberFormat="1" applyFill="1" applyBorder="1"/>
    <xf numFmtId="3" fontId="10" fillId="12" borderId="8" xfId="0" applyNumberFormat="1" applyFont="1" applyFill="1" applyBorder="1"/>
    <xf numFmtId="3" fontId="20" fillId="12" borderId="8" xfId="0" applyNumberFormat="1" applyFont="1" applyFill="1" applyBorder="1"/>
    <xf numFmtId="3" fontId="5" fillId="12" borderId="8" xfId="0" applyNumberFormat="1" applyFont="1" applyFill="1" applyBorder="1"/>
    <xf numFmtId="3" fontId="0" fillId="12" borderId="11" xfId="0" applyNumberFormat="1" applyFill="1" applyBorder="1"/>
    <xf numFmtId="0" fontId="14" fillId="13" borderId="28" xfId="0" applyFont="1" applyFill="1" applyBorder="1"/>
    <xf numFmtId="0" fontId="12" fillId="13" borderId="29" xfId="0" applyFont="1" applyFill="1" applyBorder="1"/>
    <xf numFmtId="3" fontId="16" fillId="13" borderId="30" xfId="0" applyNumberFormat="1" applyFont="1" applyFill="1" applyBorder="1" applyAlignment="1">
      <alignment horizontal="right"/>
    </xf>
    <xf numFmtId="3" fontId="16" fillId="13" borderId="30" xfId="0" applyNumberFormat="1" applyFont="1" applyFill="1" applyBorder="1"/>
    <xf numFmtId="3" fontId="16" fillId="13" borderId="31" xfId="0" applyNumberFormat="1" applyFont="1" applyFill="1" applyBorder="1"/>
    <xf numFmtId="3" fontId="16" fillId="13" borderId="3" xfId="0" applyNumberFormat="1" applyFont="1" applyFill="1" applyBorder="1" applyAlignment="1">
      <alignment horizontal="right"/>
    </xf>
    <xf numFmtId="3" fontId="16" fillId="13" borderId="26" xfId="0" applyNumberFormat="1" applyFont="1" applyFill="1" applyBorder="1" applyAlignment="1">
      <alignment horizontal="right"/>
    </xf>
    <xf numFmtId="3" fontId="16" fillId="16" borderId="8" xfId="0" applyNumberFormat="1" applyFont="1" applyFill="1" applyBorder="1" applyAlignment="1">
      <alignment horizontal="right"/>
    </xf>
    <xf numFmtId="3" fontId="18" fillId="16" borderId="8" xfId="0" applyNumberFormat="1" applyFont="1" applyFill="1" applyBorder="1"/>
    <xf numFmtId="3" fontId="21" fillId="16" borderId="8" xfId="0" applyNumberFormat="1" applyFont="1" applyFill="1" applyBorder="1"/>
    <xf numFmtId="3" fontId="15" fillId="16" borderId="11" xfId="0" applyNumberFormat="1" applyFont="1" applyFill="1" applyBorder="1"/>
    <xf numFmtId="0" fontId="14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/>
    </xf>
    <xf numFmtId="3" fontId="0" fillId="0" borderId="1" xfId="0" applyNumberFormat="1" applyBorder="1" applyAlignment="1">
      <alignment horizontal="right" vertical="center"/>
    </xf>
    <xf numFmtId="3" fontId="6" fillId="12" borderId="1" xfId="0" applyNumberFormat="1" applyFont="1" applyFill="1" applyBorder="1" applyAlignment="1">
      <alignment horizontal="right" vertical="center"/>
    </xf>
    <xf numFmtId="9" fontId="6" fillId="13" borderId="5" xfId="0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15" fillId="0" borderId="1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15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vertical="center"/>
    </xf>
    <xf numFmtId="0" fontId="15" fillId="10" borderId="1" xfId="0" applyFont="1" applyFill="1" applyBorder="1" applyAlignment="1">
      <alignment horizontal="center" vertical="center"/>
    </xf>
    <xf numFmtId="0" fontId="0" fillId="10" borderId="5" xfId="0" applyFill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8" xfId="0" applyBorder="1" applyAlignment="1">
      <alignment horizontal="left" vertical="center"/>
    </xf>
    <xf numFmtId="16" fontId="15" fillId="0" borderId="1" xfId="5" applyNumberFormat="1" applyFont="1" applyBorder="1" applyAlignment="1">
      <alignment horizontal="center" vertical="center"/>
    </xf>
    <xf numFmtId="0" fontId="0" fillId="0" borderId="1" xfId="5" applyFont="1" applyBorder="1" applyAlignment="1">
      <alignment horizontal="left" vertical="center"/>
    </xf>
    <xf numFmtId="16" fontId="15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left" vertical="center"/>
    </xf>
    <xf numFmtId="0" fontId="15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16" fillId="12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left" vertical="center"/>
    </xf>
    <xf numFmtId="0" fontId="16" fillId="13" borderId="1" xfId="0" applyFont="1" applyFill="1" applyBorder="1" applyAlignment="1">
      <alignment horizontal="center" vertical="center"/>
    </xf>
    <xf numFmtId="0" fontId="6" fillId="13" borderId="1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6" fillId="3" borderId="0" xfId="5" applyFont="1" applyFill="1" applyAlignment="1">
      <alignment vertical="center"/>
    </xf>
    <xf numFmtId="0" fontId="5" fillId="0" borderId="1" xfId="5" applyBorder="1" applyAlignment="1">
      <alignment horizontal="lef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3" fontId="6" fillId="11" borderId="2" xfId="0" applyNumberFormat="1" applyFont="1" applyFill="1" applyBorder="1" applyAlignment="1">
      <alignment horizontal="right" vertical="center"/>
    </xf>
    <xf numFmtId="3" fontId="10" fillId="0" borderId="0" xfId="0" applyNumberFormat="1" applyFont="1" applyAlignment="1">
      <alignment vertical="center"/>
    </xf>
    <xf numFmtId="3" fontId="15" fillId="0" borderId="1" xfId="0" applyNumberFormat="1" applyFont="1" applyBorder="1" applyAlignment="1">
      <alignment horizontal="right"/>
    </xf>
    <xf numFmtId="3" fontId="15" fillId="0" borderId="13" xfId="0" applyNumberFormat="1" applyFont="1" applyBorder="1" applyAlignment="1">
      <alignment horizontal="right"/>
    </xf>
    <xf numFmtId="3" fontId="25" fillId="0" borderId="1" xfId="0" applyNumberFormat="1" applyFont="1" applyBorder="1" applyAlignment="1">
      <alignment vertical="center"/>
    </xf>
    <xf numFmtId="9" fontId="0" fillId="0" borderId="8" xfId="0" applyNumberFormat="1" applyBorder="1" applyAlignment="1">
      <alignment horizontal="right" vertical="center"/>
    </xf>
    <xf numFmtId="3" fontId="0" fillId="8" borderId="1" xfId="0" applyNumberFormat="1" applyFill="1" applyBorder="1" applyAlignment="1">
      <alignment horizontal="right" vertical="center"/>
    </xf>
    <xf numFmtId="9" fontId="0" fillId="8" borderId="1" xfId="0" applyNumberFormat="1" applyFill="1" applyBorder="1" applyAlignment="1">
      <alignment horizontal="right" vertical="center"/>
    </xf>
    <xf numFmtId="9" fontId="0" fillId="0" borderId="1" xfId="0" applyNumberFormat="1" applyBorder="1" applyAlignment="1">
      <alignment horizontal="right" vertical="center"/>
    </xf>
    <xf numFmtId="3" fontId="0" fillId="10" borderId="1" xfId="0" applyNumberFormat="1" applyFill="1" applyBorder="1" applyAlignment="1">
      <alignment horizontal="right" vertical="center"/>
    </xf>
    <xf numFmtId="9" fontId="0" fillId="10" borderId="5" xfId="0" applyNumberFormat="1" applyFill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0" fillId="0" borderId="15" xfId="0" applyNumberFormat="1" applyBorder="1" applyAlignment="1">
      <alignment horizontal="right" vertical="center"/>
    </xf>
    <xf numFmtId="9" fontId="0" fillId="0" borderId="15" xfId="0" applyNumberFormat="1" applyBorder="1" applyAlignment="1">
      <alignment horizontal="right" vertical="center"/>
    </xf>
    <xf numFmtId="3" fontId="0" fillId="7" borderId="1" xfId="0" applyNumberFormat="1" applyFill="1" applyBorder="1" applyAlignment="1">
      <alignment horizontal="right" vertical="center"/>
    </xf>
    <xf numFmtId="9" fontId="0" fillId="7" borderId="1" xfId="0" applyNumberFormat="1" applyFill="1" applyBorder="1" applyAlignment="1">
      <alignment horizontal="right" vertical="center"/>
    </xf>
    <xf numFmtId="3" fontId="0" fillId="6" borderId="1" xfId="0" applyNumberFormat="1" applyFill="1" applyBorder="1" applyAlignment="1">
      <alignment horizontal="right" vertical="center"/>
    </xf>
    <xf numFmtId="9" fontId="0" fillId="6" borderId="1" xfId="0" applyNumberFormat="1" applyFill="1" applyBorder="1" applyAlignment="1">
      <alignment horizontal="right" vertical="center"/>
    </xf>
    <xf numFmtId="9" fontId="6" fillId="17" borderId="1" xfId="0" applyNumberFormat="1" applyFont="1" applyFill="1" applyBorder="1" applyAlignment="1">
      <alignment horizontal="right" vertical="center"/>
    </xf>
    <xf numFmtId="3" fontId="6" fillId="13" borderId="1" xfId="0" applyNumberFormat="1" applyFont="1" applyFill="1" applyBorder="1" applyAlignment="1">
      <alignment horizontal="right" vertical="center"/>
    </xf>
    <xf numFmtId="9" fontId="6" fillId="13" borderId="1" xfId="0" applyNumberFormat="1" applyFont="1" applyFill="1" applyBorder="1" applyAlignment="1">
      <alignment horizontal="right" vertical="center"/>
    </xf>
    <xf numFmtId="3" fontId="5" fillId="0" borderId="1" xfId="5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0" fillId="0" borderId="1" xfId="5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vertical="center"/>
    </xf>
    <xf numFmtId="3" fontId="0" fillId="0" borderId="0" xfId="0" applyNumberFormat="1" applyAlignment="1">
      <alignment vertical="center"/>
    </xf>
    <xf numFmtId="3" fontId="0" fillId="0" borderId="6" xfId="0" applyNumberFormat="1" applyBorder="1" applyAlignment="1">
      <alignment horizontal="right" vertical="center"/>
    </xf>
    <xf numFmtId="165" fontId="0" fillId="0" borderId="15" xfId="0" applyNumberFormat="1" applyBorder="1" applyAlignment="1">
      <alignment horizontal="right" vertical="center"/>
    </xf>
    <xf numFmtId="3" fontId="18" fillId="14" borderId="8" xfId="0" applyNumberFormat="1" applyFont="1" applyFill="1" applyBorder="1"/>
    <xf numFmtId="3" fontId="10" fillId="0" borderId="1" xfId="0" applyNumberFormat="1" applyFont="1" applyBorder="1" applyAlignment="1">
      <alignment vertical="center"/>
    </xf>
    <xf numFmtId="0" fontId="0" fillId="0" borderId="1" xfId="0" applyBorder="1"/>
    <xf numFmtId="49" fontId="0" fillId="0" borderId="1" xfId="0" applyNumberFormat="1" applyBorder="1" applyAlignment="1">
      <alignment horizontal="right"/>
    </xf>
    <xf numFmtId="0" fontId="0" fillId="0" borderId="6" xfId="0" applyBorder="1"/>
    <xf numFmtId="0" fontId="0" fillId="0" borderId="1" xfId="0" applyBorder="1" applyAlignment="1">
      <alignment horizontal="right"/>
    </xf>
    <xf numFmtId="0" fontId="0" fillId="11" borderId="1" xfId="0" applyFill="1" applyBorder="1" applyAlignment="1">
      <alignment horizontal="center"/>
    </xf>
    <xf numFmtId="3" fontId="6" fillId="11" borderId="1" xfId="13" applyNumberFormat="1" applyFont="1" applyFill="1" applyBorder="1" applyAlignment="1">
      <alignment vertical="center"/>
    </xf>
    <xf numFmtId="0" fontId="0" fillId="0" borderId="23" xfId="0" applyBorder="1"/>
    <xf numFmtId="3" fontId="0" fillId="0" borderId="2" xfId="0" applyNumberFormat="1" applyBorder="1" applyAlignment="1">
      <alignment horizontal="right" vertical="center"/>
    </xf>
    <xf numFmtId="0" fontId="23" fillId="9" borderId="4" xfId="0" applyFont="1" applyFill="1" applyBorder="1" applyAlignment="1">
      <alignment horizontal="left" vertical="center"/>
    </xf>
    <xf numFmtId="0" fontId="23" fillId="9" borderId="16" xfId="0" applyFont="1" applyFill="1" applyBorder="1" applyAlignment="1">
      <alignment horizontal="left" vertical="center"/>
    </xf>
    <xf numFmtId="0" fontId="23" fillId="9" borderId="17" xfId="0" applyFont="1" applyFill="1" applyBorder="1" applyAlignment="1">
      <alignment horizontal="left" vertical="center"/>
    </xf>
    <xf numFmtId="0" fontId="23" fillId="9" borderId="18" xfId="0" applyFont="1" applyFill="1" applyBorder="1" applyAlignment="1">
      <alignment horizontal="left" vertical="center"/>
    </xf>
    <xf numFmtId="0" fontId="23" fillId="9" borderId="19" xfId="0" applyFont="1" applyFill="1" applyBorder="1" applyAlignment="1">
      <alignment horizontal="left" vertical="center"/>
    </xf>
    <xf numFmtId="49" fontId="23" fillId="9" borderId="14" xfId="0" applyNumberFormat="1" applyFont="1" applyFill="1" applyBorder="1" applyAlignment="1">
      <alignment horizontal="center" vertical="center"/>
    </xf>
    <xf numFmtId="49" fontId="23" fillId="9" borderId="15" xfId="0" applyNumberFormat="1" applyFont="1" applyFill="1" applyBorder="1" applyAlignment="1">
      <alignment horizontal="center" vertical="center"/>
    </xf>
    <xf numFmtId="49" fontId="23" fillId="9" borderId="2" xfId="0" applyNumberFormat="1" applyFont="1" applyFill="1" applyBorder="1" applyAlignment="1">
      <alignment horizontal="center" vertical="center"/>
    </xf>
    <xf numFmtId="49" fontId="23" fillId="9" borderId="14" xfId="0" applyNumberFormat="1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24" fillId="2" borderId="14" xfId="0" applyFont="1" applyFill="1" applyBorder="1" applyAlignment="1">
      <alignment horizontal="left" vertical="center"/>
    </xf>
    <xf numFmtId="0" fontId="24" fillId="2" borderId="2" xfId="0" applyFont="1" applyFill="1" applyBorder="1" applyAlignment="1">
      <alignment horizontal="left" vertical="center"/>
    </xf>
    <xf numFmtId="0" fontId="0" fillId="12" borderId="7" xfId="0" applyFill="1" applyBorder="1" applyAlignment="1">
      <alignment horizontal="left"/>
    </xf>
    <xf numFmtId="0" fontId="0" fillId="12" borderId="20" xfId="0" applyFill="1" applyBorder="1" applyAlignment="1">
      <alignment horizontal="left"/>
    </xf>
    <xf numFmtId="0" fontId="0" fillId="0" borderId="0" xfId="0" applyAlignment="1">
      <alignment horizontal="center"/>
    </xf>
    <xf numFmtId="0" fontId="14" fillId="13" borderId="21" xfId="0" applyFont="1" applyFill="1" applyBorder="1" applyAlignment="1">
      <alignment horizontal="center"/>
    </xf>
    <xf numFmtId="0" fontId="14" fillId="13" borderId="22" xfId="0" applyFont="1" applyFill="1" applyBorder="1" applyAlignment="1">
      <alignment horizontal="center"/>
    </xf>
    <xf numFmtId="0" fontId="24" fillId="15" borderId="28" xfId="0" applyFont="1" applyFill="1" applyBorder="1" applyAlignment="1">
      <alignment horizontal="left" vertical="center"/>
    </xf>
    <xf numFmtId="0" fontId="24" fillId="15" borderId="29" xfId="0" applyFont="1" applyFill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26" fillId="0" borderId="1" xfId="0" applyFont="1" applyBorder="1" applyAlignment="1">
      <alignment vertical="center"/>
    </xf>
    <xf numFmtId="49" fontId="23" fillId="0" borderId="0" xfId="0" applyNumberFormat="1" applyFont="1" applyAlignment="1">
      <alignment horizontal="right" vertical="center"/>
    </xf>
    <xf numFmtId="3" fontId="23" fillId="0" borderId="1" xfId="0" applyNumberFormat="1" applyFont="1" applyBorder="1" applyAlignment="1">
      <alignment horizontal="right" vertical="center"/>
    </xf>
    <xf numFmtId="3" fontId="23" fillId="0" borderId="23" xfId="0" applyNumberFormat="1" applyFont="1" applyBorder="1" applyAlignment="1">
      <alignment vertical="center"/>
    </xf>
    <xf numFmtId="0" fontId="10" fillId="0" borderId="0" xfId="0" applyFont="1"/>
    <xf numFmtId="4" fontId="23" fillId="0" borderId="0" xfId="0" applyNumberFormat="1" applyFont="1" applyAlignment="1">
      <alignment horizontal="right" vertical="center"/>
    </xf>
    <xf numFmtId="49" fontId="23" fillId="0" borderId="0" xfId="0" applyNumberFormat="1" applyFont="1" applyAlignment="1">
      <alignment horizontal="right"/>
    </xf>
    <xf numFmtId="0" fontId="27" fillId="0" borderId="0" xfId="0" applyFont="1" applyAlignment="1">
      <alignment vertical="center"/>
    </xf>
  </cellXfs>
  <cellStyles count="19">
    <cellStyle name="čiarky 2" xfId="1" xr:uid="{00000000-0005-0000-0000-000000000000}"/>
    <cellStyle name="Normal 2" xfId="2" xr:uid="{00000000-0005-0000-0000-000001000000}"/>
    <cellStyle name="Normal 2 2" xfId="3" xr:uid="{00000000-0005-0000-0000-000002000000}"/>
    <cellStyle name="Normálna" xfId="0" builtinId="0"/>
    <cellStyle name="Normálna 12" xfId="16" xr:uid="{8A7BE79B-016B-4ED7-AF4F-B4C392D7C3A0}"/>
    <cellStyle name="Normálna 13" xfId="18" xr:uid="{33854339-D17A-479E-B9D8-34509A1806E6}"/>
    <cellStyle name="Normálna 2" xfId="4" xr:uid="{00000000-0005-0000-0000-000004000000}"/>
    <cellStyle name="Normálna 3" xfId="5" xr:uid="{00000000-0005-0000-0000-000005000000}"/>
    <cellStyle name="Normálna 4" xfId="6" xr:uid="{00000000-0005-0000-0000-000006000000}"/>
    <cellStyle name="Normálna 5" xfId="15" xr:uid="{8116C77A-6E5A-47B0-843D-523E5E7C3AEE}"/>
    <cellStyle name="Normálna 5 2" xfId="17" xr:uid="{E9A205B6-95AA-409C-8436-21CC3D72A12A}"/>
    <cellStyle name="normálne 2" xfId="7" xr:uid="{00000000-0005-0000-0000-000007000000}"/>
    <cellStyle name="normálne 2 2" xfId="8" xr:uid="{00000000-0005-0000-0000-000008000000}"/>
    <cellStyle name="normálne 3" xfId="9" xr:uid="{00000000-0005-0000-0000-000009000000}"/>
    <cellStyle name="normálne 3 2" xfId="10" xr:uid="{00000000-0005-0000-0000-00000A000000}"/>
    <cellStyle name="Percent 2" xfId="11" xr:uid="{00000000-0005-0000-0000-00000B000000}"/>
    <cellStyle name="Percent 2 2" xfId="12" xr:uid="{00000000-0005-0000-0000-00000C000000}"/>
    <cellStyle name="Percentá" xfId="13" builtinId="5"/>
    <cellStyle name="Percentá 2" xfId="14" xr:uid="{00000000-0005-0000-0000-00000E000000}"/>
  </cellStyles>
  <dxfs count="0"/>
  <tableStyles count="0" defaultTableStyle="TableStyleMedium2" defaultPivotStyle="PivotStyleLight16"/>
  <colors>
    <mruColors>
      <color rgb="FF000099"/>
      <color rgb="FF000066"/>
      <color rgb="FF0033CC"/>
      <color rgb="FF0000FF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B27"/>
  <sheetViews>
    <sheetView showGridLines="0" tabSelected="1" workbookViewId="0">
      <selection activeCell="A17" sqref="A17"/>
    </sheetView>
  </sheetViews>
  <sheetFormatPr defaultRowHeight="12.75" x14ac:dyDescent="0.2"/>
  <cols>
    <col min="1" max="1" width="126.7109375" customWidth="1"/>
    <col min="2" max="2" width="14.140625" customWidth="1"/>
  </cols>
  <sheetData>
    <row r="1" spans="1:2" ht="18" customHeight="1" x14ac:dyDescent="0.25">
      <c r="A1" s="10"/>
      <c r="B1" s="11"/>
    </row>
    <row r="2" spans="1:2" ht="23.25" customHeight="1" x14ac:dyDescent="0.2">
      <c r="A2" s="12"/>
      <c r="B2" s="1"/>
    </row>
    <row r="3" spans="1:2" ht="23.25" customHeight="1" x14ac:dyDescent="0.2">
      <c r="B3" s="1"/>
    </row>
    <row r="4" spans="1:2" ht="23.25" customHeight="1" x14ac:dyDescent="0.2">
      <c r="B4" s="1"/>
    </row>
    <row r="5" spans="1:2" ht="23.25" customHeight="1" x14ac:dyDescent="0.2">
      <c r="B5" s="1"/>
    </row>
    <row r="6" spans="1:2" ht="23.25" customHeight="1" x14ac:dyDescent="0.2">
      <c r="A6" s="22" t="s">
        <v>49</v>
      </c>
      <c r="B6" s="1"/>
    </row>
    <row r="7" spans="1:2" ht="23.25" customHeight="1" x14ac:dyDescent="0.25">
      <c r="A7" s="13"/>
      <c r="B7" s="1"/>
    </row>
    <row r="8" spans="1:2" ht="23.25" customHeight="1" x14ac:dyDescent="0.25">
      <c r="A8" s="14"/>
      <c r="B8" s="1"/>
    </row>
    <row r="9" spans="1:2" ht="23.25" customHeight="1" x14ac:dyDescent="0.2">
      <c r="A9" s="112" t="s">
        <v>120</v>
      </c>
      <c r="B9" s="1"/>
    </row>
    <row r="10" spans="1:2" ht="23.25" customHeight="1" x14ac:dyDescent="0.2">
      <c r="B10" s="1"/>
    </row>
    <row r="11" spans="1:2" ht="23.25" customHeight="1" x14ac:dyDescent="0.2">
      <c r="B11" s="1"/>
    </row>
    <row r="12" spans="1:2" ht="23.25" customHeight="1" x14ac:dyDescent="0.2">
      <c r="B12" s="1"/>
    </row>
    <row r="13" spans="1:2" ht="23.25" customHeight="1" x14ac:dyDescent="0.2">
      <c r="B13" s="1"/>
    </row>
    <row r="14" spans="1:2" ht="23.25" customHeight="1" x14ac:dyDescent="0.2">
      <c r="B14" s="1"/>
    </row>
    <row r="15" spans="1:2" ht="23.25" customHeight="1" x14ac:dyDescent="0.2">
      <c r="B15" s="1"/>
    </row>
    <row r="16" spans="1:2" ht="23.25" customHeight="1" x14ac:dyDescent="0.25">
      <c r="A16" s="15"/>
      <c r="B16" s="1"/>
    </row>
    <row r="17" spans="1:2" ht="20.25" customHeight="1" x14ac:dyDescent="0.25">
      <c r="A17" s="113" t="s">
        <v>129</v>
      </c>
      <c r="B17" s="1"/>
    </row>
    <row r="18" spans="1:2" ht="23.25" customHeight="1" x14ac:dyDescent="0.2">
      <c r="B18" s="1"/>
    </row>
    <row r="19" spans="1:2" ht="23.25" customHeight="1" x14ac:dyDescent="0.2">
      <c r="B19" s="1"/>
    </row>
    <row r="20" spans="1:2" ht="23.25" customHeight="1" x14ac:dyDescent="0.2">
      <c r="A20" t="s">
        <v>121</v>
      </c>
      <c r="B20" s="1"/>
    </row>
    <row r="21" spans="1:2" ht="23.25" customHeight="1" x14ac:dyDescent="0.2">
      <c r="A21" t="s">
        <v>122</v>
      </c>
      <c r="B21" s="1"/>
    </row>
    <row r="22" spans="1:2" ht="23.25" customHeight="1" x14ac:dyDescent="0.2">
      <c r="A22" t="s">
        <v>123</v>
      </c>
      <c r="B22" s="1"/>
    </row>
    <row r="23" spans="1:2" ht="23.25" customHeight="1" x14ac:dyDescent="0.2">
      <c r="B23" s="1"/>
    </row>
    <row r="24" spans="1:2" ht="23.25" customHeight="1" x14ac:dyDescent="0.2">
      <c r="A24" s="16"/>
      <c r="B24" s="1"/>
    </row>
    <row r="25" spans="1:2" x14ac:dyDescent="0.2">
      <c r="A25" t="s">
        <v>92</v>
      </c>
    </row>
    <row r="26" spans="1:2" x14ac:dyDescent="0.2">
      <c r="A26" t="s">
        <v>93</v>
      </c>
    </row>
    <row r="27" spans="1:2" x14ac:dyDescent="0.2">
      <c r="A27" t="s">
        <v>94</v>
      </c>
    </row>
  </sheetData>
  <pageMargins left="0.70866141732283472" right="0.70866141732283472" top="1.3385826771653544" bottom="0.62992125984251968" header="0.43307086614173229" footer="0.15748031496062992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I57"/>
  <sheetViews>
    <sheetView showGridLines="0" zoomScaleNormal="100" workbookViewId="0">
      <pane ySplit="4" topLeftCell="A5" activePane="bottomLeft" state="frozen"/>
      <selection pane="bottomLeft"/>
    </sheetView>
  </sheetViews>
  <sheetFormatPr defaultRowHeight="12.75" x14ac:dyDescent="0.2"/>
  <cols>
    <col min="1" max="1" width="4.7109375" customWidth="1"/>
    <col min="2" max="2" width="51.85546875" customWidth="1"/>
    <col min="3" max="3" width="11.7109375" style="17" customWidth="1"/>
    <col min="4" max="4" width="12.140625" style="17" bestFit="1" customWidth="1"/>
    <col min="5" max="7" width="11.7109375" style="17" customWidth="1"/>
    <col min="8" max="8" width="12.7109375" style="17" customWidth="1"/>
    <col min="9" max="9" width="4.42578125" customWidth="1"/>
  </cols>
  <sheetData>
    <row r="1" spans="1:8" ht="20.100000000000001" customHeight="1" x14ac:dyDescent="0.25">
      <c r="A1" s="10"/>
      <c r="B1" t="str">
        <f>Cover!A9</f>
        <v>Univerzitná nemocnica Martin</v>
      </c>
      <c r="H1" s="17" t="s">
        <v>119</v>
      </c>
    </row>
    <row r="2" spans="1:8" ht="20.100000000000001" customHeight="1" x14ac:dyDescent="0.2">
      <c r="A2" s="188" t="s">
        <v>0</v>
      </c>
      <c r="B2" s="189"/>
      <c r="C2" s="193" t="s">
        <v>9</v>
      </c>
      <c r="D2" s="194"/>
      <c r="E2" s="195"/>
      <c r="F2" s="196" t="s">
        <v>10</v>
      </c>
      <c r="G2" s="197"/>
      <c r="H2" s="198"/>
    </row>
    <row r="3" spans="1:8" ht="20.100000000000001" customHeight="1" x14ac:dyDescent="0.2">
      <c r="A3" s="190"/>
      <c r="B3" s="191"/>
      <c r="C3" s="193" t="s">
        <v>131</v>
      </c>
      <c r="D3" s="199"/>
      <c r="E3" s="200"/>
      <c r="F3" s="193" t="s">
        <v>130</v>
      </c>
      <c r="G3" s="199"/>
      <c r="H3" s="200"/>
    </row>
    <row r="4" spans="1:8" ht="20.100000000000001" customHeight="1" x14ac:dyDescent="0.2">
      <c r="A4" s="192"/>
      <c r="B4" s="191"/>
      <c r="C4" s="58" t="s">
        <v>11</v>
      </c>
      <c r="D4" s="59" t="s">
        <v>12</v>
      </c>
      <c r="E4" s="59" t="s">
        <v>72</v>
      </c>
      <c r="F4" s="58" t="s">
        <v>11</v>
      </c>
      <c r="G4" s="59" t="s">
        <v>12</v>
      </c>
      <c r="H4" s="59" t="s">
        <v>72</v>
      </c>
    </row>
    <row r="5" spans="1:8" ht="20.100000000000001" customHeight="1" x14ac:dyDescent="0.2">
      <c r="A5" s="44" t="s">
        <v>51</v>
      </c>
      <c r="B5" s="45"/>
      <c r="C5" s="47"/>
      <c r="D5" s="46"/>
      <c r="E5" s="46"/>
      <c r="F5" s="47"/>
      <c r="G5" s="46"/>
      <c r="H5" s="46"/>
    </row>
    <row r="6" spans="1:8" ht="20.100000000000001" customHeight="1" x14ac:dyDescent="0.2">
      <c r="A6" s="118">
        <v>1</v>
      </c>
      <c r="B6" s="119" t="s">
        <v>13</v>
      </c>
      <c r="C6" s="154">
        <v>5873.9927808749981</v>
      </c>
      <c r="D6" s="179">
        <v>4895.9827999999998</v>
      </c>
      <c r="E6" s="155">
        <f t="shared" ref="E6:E14" si="0">D6/C6</f>
        <v>0.83350167128919883</v>
      </c>
      <c r="F6" s="174">
        <v>41117.949685249994</v>
      </c>
      <c r="G6" s="174">
        <v>42353.23487</v>
      </c>
      <c r="H6" s="155">
        <f>G6/F6</f>
        <v>1.0300424800897388</v>
      </c>
    </row>
    <row r="7" spans="1:8" ht="20.100000000000001" customHeight="1" x14ac:dyDescent="0.2">
      <c r="A7" s="118">
        <v>2</v>
      </c>
      <c r="B7" s="120" t="s">
        <v>14</v>
      </c>
      <c r="C7" s="154">
        <v>1645.5461614750002</v>
      </c>
      <c r="D7" s="179">
        <v>1703.6637000000001</v>
      </c>
      <c r="E7" s="155">
        <f t="shared" si="0"/>
        <v>1.0353180845883447</v>
      </c>
      <c r="F7" s="174">
        <v>11518.822968850001</v>
      </c>
      <c r="G7" s="174">
        <v>12063.08252</v>
      </c>
      <c r="H7" s="155">
        <f t="shared" ref="H7:H32" si="1">G7/F7</f>
        <v>1.04724958032794</v>
      </c>
    </row>
    <row r="8" spans="1:8" ht="20.100000000000001" customHeight="1" x14ac:dyDescent="0.2">
      <c r="A8" s="118">
        <v>3</v>
      </c>
      <c r="B8" s="120" t="s">
        <v>15</v>
      </c>
      <c r="C8" s="154">
        <v>456.59978151249993</v>
      </c>
      <c r="D8" s="179">
        <v>602.4393</v>
      </c>
      <c r="E8" s="155">
        <f t="shared" si="0"/>
        <v>1.3194033908741754</v>
      </c>
      <c r="F8" s="174">
        <v>3196.1986890749995</v>
      </c>
      <c r="G8" s="174">
        <v>3791.9743400000002</v>
      </c>
      <c r="H8" s="155">
        <f t="shared" si="1"/>
        <v>1.1864013188421092</v>
      </c>
    </row>
    <row r="9" spans="1:8" ht="20.100000000000001" customHeight="1" x14ac:dyDescent="0.2">
      <c r="A9" s="121">
        <v>4</v>
      </c>
      <c r="B9" s="122" t="s">
        <v>16</v>
      </c>
      <c r="C9" s="156">
        <f t="shared" ref="C9:G9" si="2">SUM(C6:C8)</f>
        <v>7976.1387238624984</v>
      </c>
      <c r="D9" s="156">
        <f t="shared" si="2"/>
        <v>7202.0857999999998</v>
      </c>
      <c r="E9" s="157">
        <f t="shared" si="0"/>
        <v>0.90295392913030248</v>
      </c>
      <c r="F9" s="156">
        <f t="shared" si="2"/>
        <v>55832.971343174991</v>
      </c>
      <c r="G9" s="156">
        <f t="shared" si="2"/>
        <v>58208.291729999997</v>
      </c>
      <c r="H9" s="157">
        <f t="shared" si="1"/>
        <v>1.0425433275299858</v>
      </c>
    </row>
    <row r="10" spans="1:8" s="8" customFormat="1" ht="20.100000000000001" customHeight="1" x14ac:dyDescent="0.2">
      <c r="A10" s="123">
        <v>5</v>
      </c>
      <c r="B10" s="124" t="s">
        <v>17</v>
      </c>
      <c r="C10" s="154">
        <v>534.52673795514556</v>
      </c>
      <c r="D10" s="179">
        <v>853.84582999999998</v>
      </c>
      <c r="E10" s="158">
        <f t="shared" si="0"/>
        <v>1.5973865652940449</v>
      </c>
      <c r="F10" s="174">
        <v>3797.2599393737628</v>
      </c>
      <c r="G10" s="174">
        <v>21862.703609999997</v>
      </c>
      <c r="H10" s="158">
        <f t="shared" si="1"/>
        <v>5.7574946037551369</v>
      </c>
    </row>
    <row r="11" spans="1:8" s="8" customFormat="1" ht="20.100000000000001" customHeight="1" x14ac:dyDescent="0.2">
      <c r="A11" s="125">
        <v>6</v>
      </c>
      <c r="B11" s="126" t="s">
        <v>52</v>
      </c>
      <c r="C11" s="154">
        <v>25</v>
      </c>
      <c r="D11" s="179">
        <v>1701.80063</v>
      </c>
      <c r="E11" s="158">
        <f t="shared" si="0"/>
        <v>68.072025199999999</v>
      </c>
      <c r="F11" s="174">
        <v>175</v>
      </c>
      <c r="G11" s="174">
        <v>10291.503940000001</v>
      </c>
      <c r="H11" s="158">
        <f t="shared" si="1"/>
        <v>58.808593942857144</v>
      </c>
    </row>
    <row r="12" spans="1:8" s="8" customFormat="1" ht="20.100000000000001" customHeight="1" x14ac:dyDescent="0.2">
      <c r="A12" s="125">
        <v>7</v>
      </c>
      <c r="B12" s="126" t="s">
        <v>53</v>
      </c>
      <c r="C12" s="154">
        <v>188.33333333333334</v>
      </c>
      <c r="D12" s="179">
        <v>174.83006</v>
      </c>
      <c r="E12" s="158">
        <f t="shared" si="0"/>
        <v>0.92830120353982293</v>
      </c>
      <c r="F12" s="174">
        <v>1318.3330000000001</v>
      </c>
      <c r="G12" s="174">
        <v>1192.9294199999999</v>
      </c>
      <c r="H12" s="158">
        <f t="shared" si="1"/>
        <v>0.90487715926097567</v>
      </c>
    </row>
    <row r="13" spans="1:8" ht="20.100000000000001" customHeight="1" x14ac:dyDescent="0.2">
      <c r="A13" s="125">
        <v>8</v>
      </c>
      <c r="B13" s="126" t="s">
        <v>54</v>
      </c>
      <c r="C13" s="154">
        <v>40</v>
      </c>
      <c r="D13" s="179">
        <v>40.468969999999999</v>
      </c>
      <c r="E13" s="158">
        <f t="shared" si="0"/>
        <v>1.0117242499999999</v>
      </c>
      <c r="F13" s="174">
        <v>280</v>
      </c>
      <c r="G13" s="174">
        <v>351.80187999999998</v>
      </c>
      <c r="H13" s="158">
        <f t="shared" si="1"/>
        <v>1.2564352857142858</v>
      </c>
    </row>
    <row r="14" spans="1:8" ht="19.5" customHeight="1" x14ac:dyDescent="0.2">
      <c r="A14" s="127">
        <v>9</v>
      </c>
      <c r="B14" s="128" t="s">
        <v>18</v>
      </c>
      <c r="C14" s="159">
        <f t="shared" ref="C14:G14" si="3">C9+C10+C11+C13</f>
        <v>8575.6654618176435</v>
      </c>
      <c r="D14" s="159">
        <f t="shared" si="3"/>
        <v>9798.2012300000006</v>
      </c>
      <c r="E14" s="160">
        <f t="shared" si="0"/>
        <v>1.1425587056334676</v>
      </c>
      <c r="F14" s="159">
        <f t="shared" si="3"/>
        <v>60085.231282548753</v>
      </c>
      <c r="G14" s="159">
        <f t="shared" si="3"/>
        <v>90714.301159999988</v>
      </c>
      <c r="H14" s="160">
        <f t="shared" si="1"/>
        <v>1.5097603724519104</v>
      </c>
    </row>
    <row r="15" spans="1:8" ht="20.100000000000001" customHeight="1" x14ac:dyDescent="0.2">
      <c r="A15" s="129" t="s">
        <v>19</v>
      </c>
      <c r="B15" s="130"/>
      <c r="C15" s="161"/>
      <c r="D15" s="162"/>
      <c r="E15" s="163"/>
      <c r="F15" s="175"/>
      <c r="G15" s="175"/>
      <c r="H15" s="163"/>
    </row>
    <row r="16" spans="1:8" ht="20.100000000000001" customHeight="1" x14ac:dyDescent="0.2">
      <c r="A16" s="118">
        <v>10</v>
      </c>
      <c r="B16" s="131" t="s">
        <v>20</v>
      </c>
      <c r="C16" s="154">
        <v>6819.5260790729917</v>
      </c>
      <c r="D16" s="179">
        <v>6920.4865499999996</v>
      </c>
      <c r="E16" s="155">
        <f t="shared" ref="E16:E34" si="4">D16/C16</f>
        <v>1.0148046168833966</v>
      </c>
      <c r="F16" s="174">
        <v>44940.983221603165</v>
      </c>
      <c r="G16" s="174">
        <v>47839.126420000001</v>
      </c>
      <c r="H16" s="155">
        <f t="shared" si="1"/>
        <v>1.0644877568455977</v>
      </c>
    </row>
    <row r="17" spans="1:8" ht="20.100000000000001" customHeight="1" x14ac:dyDescent="0.2">
      <c r="A17" s="132">
        <v>41285</v>
      </c>
      <c r="B17" s="133" t="s">
        <v>21</v>
      </c>
      <c r="C17" s="154">
        <v>1625</v>
      </c>
      <c r="D17" s="179">
        <v>1333.1423500000001</v>
      </c>
      <c r="E17" s="158">
        <f t="shared" si="4"/>
        <v>0.82039529230769237</v>
      </c>
      <c r="F17" s="174">
        <v>11375</v>
      </c>
      <c r="G17" s="174">
        <v>11041.824110000001</v>
      </c>
      <c r="H17" s="158">
        <f t="shared" si="1"/>
        <v>0.97070981186813199</v>
      </c>
    </row>
    <row r="18" spans="1:8" ht="20.100000000000001" customHeight="1" x14ac:dyDescent="0.2">
      <c r="A18" s="134">
        <v>41316</v>
      </c>
      <c r="B18" s="135" t="s">
        <v>83</v>
      </c>
      <c r="C18" s="154">
        <v>150</v>
      </c>
      <c r="D18" s="179">
        <v>114.92794000000001</v>
      </c>
      <c r="E18" s="158">
        <f t="shared" si="4"/>
        <v>0.76618626666666667</v>
      </c>
      <c r="F18" s="174">
        <v>1050</v>
      </c>
      <c r="G18" s="174">
        <v>981.32274999999993</v>
      </c>
      <c r="H18" s="158">
        <f t="shared" si="1"/>
        <v>0.9345930952380952</v>
      </c>
    </row>
    <row r="19" spans="1:8" ht="20.100000000000001" customHeight="1" x14ac:dyDescent="0.2">
      <c r="A19" s="134">
        <v>41344</v>
      </c>
      <c r="B19" s="135" t="s">
        <v>84</v>
      </c>
      <c r="C19" s="154">
        <v>140</v>
      </c>
      <c r="D19" s="179">
        <v>169.32578000000001</v>
      </c>
      <c r="E19" s="158">
        <f t="shared" si="4"/>
        <v>1.2094698571428573</v>
      </c>
      <c r="F19" s="174">
        <v>980</v>
      </c>
      <c r="G19" s="174">
        <v>1250.7084299999999</v>
      </c>
      <c r="H19" s="158">
        <f t="shared" si="1"/>
        <v>1.2762330918367346</v>
      </c>
    </row>
    <row r="20" spans="1:8" ht="20.100000000000001" customHeight="1" x14ac:dyDescent="0.2">
      <c r="A20" s="134">
        <v>41375</v>
      </c>
      <c r="B20" s="135" t="s">
        <v>85</v>
      </c>
      <c r="C20" s="154">
        <v>1793.3333333333333</v>
      </c>
      <c r="D20" s="179">
        <v>1582.1999799999999</v>
      </c>
      <c r="E20" s="158">
        <f t="shared" si="4"/>
        <v>0.88226764684014869</v>
      </c>
      <c r="F20" s="174">
        <v>12553.333366666668</v>
      </c>
      <c r="G20" s="174">
        <v>11509.31493</v>
      </c>
      <c r="H20" s="158">
        <f t="shared" si="1"/>
        <v>0.9168333695782438</v>
      </c>
    </row>
    <row r="21" spans="1:8" ht="20.100000000000001" customHeight="1" x14ac:dyDescent="0.2">
      <c r="A21" s="134">
        <v>41405</v>
      </c>
      <c r="B21" s="135" t="s">
        <v>22</v>
      </c>
      <c r="C21" s="154">
        <v>205.25000000000003</v>
      </c>
      <c r="D21" s="179">
        <v>199.63800000000001</v>
      </c>
      <c r="E21" s="158">
        <f t="shared" si="4"/>
        <v>0.97265773447015824</v>
      </c>
      <c r="F21" s="174">
        <v>1436.75</v>
      </c>
      <c r="G21" s="174">
        <v>1748.7375800000002</v>
      </c>
      <c r="H21" s="158">
        <f t="shared" si="1"/>
        <v>1.2171481329389249</v>
      </c>
    </row>
    <row r="22" spans="1:8" ht="20.100000000000001" customHeight="1" x14ac:dyDescent="0.2">
      <c r="A22" s="136">
        <v>11</v>
      </c>
      <c r="B22" s="137" t="s">
        <v>23</v>
      </c>
      <c r="C22" s="164">
        <f t="shared" ref="C22:G22" si="5">C17+C18+C19+C20+C21</f>
        <v>3913.583333333333</v>
      </c>
      <c r="D22" s="164">
        <f t="shared" si="5"/>
        <v>3399.23405</v>
      </c>
      <c r="E22" s="165">
        <f t="shared" si="4"/>
        <v>0.86857331516300074</v>
      </c>
      <c r="F22" s="164">
        <f t="shared" si="5"/>
        <v>27395.083366666666</v>
      </c>
      <c r="G22" s="164">
        <f t="shared" si="5"/>
        <v>26531.907800000001</v>
      </c>
      <c r="H22" s="165">
        <f t="shared" si="1"/>
        <v>0.9684915882491183</v>
      </c>
    </row>
    <row r="23" spans="1:8" ht="20.100000000000001" customHeight="1" x14ac:dyDescent="0.2">
      <c r="A23" s="118">
        <v>12</v>
      </c>
      <c r="B23" s="135" t="s">
        <v>24</v>
      </c>
      <c r="C23" s="154">
        <v>84.417830153298212</v>
      </c>
      <c r="D23" s="179">
        <v>265.89317999999997</v>
      </c>
      <c r="E23" s="158">
        <f t="shared" si="4"/>
        <v>3.1497277236000065</v>
      </c>
      <c r="F23" s="174">
        <v>1128.2388849444701</v>
      </c>
      <c r="G23" s="174">
        <v>1520.59132</v>
      </c>
      <c r="H23" s="158">
        <f t="shared" si="1"/>
        <v>1.3477565259371829</v>
      </c>
    </row>
    <row r="24" spans="1:8" ht="20.100000000000001" customHeight="1" x14ac:dyDescent="0.2">
      <c r="A24" s="118">
        <v>13</v>
      </c>
      <c r="B24" s="135" t="s">
        <v>25</v>
      </c>
      <c r="C24" s="154">
        <v>108.33333333333333</v>
      </c>
      <c r="D24" s="179">
        <v>155.60402999999999</v>
      </c>
      <c r="E24" s="158">
        <f t="shared" si="4"/>
        <v>1.4363448923076922</v>
      </c>
      <c r="F24" s="174">
        <v>758.33300000000008</v>
      </c>
      <c r="G24" s="174">
        <v>857.10982999999999</v>
      </c>
      <c r="H24" s="158">
        <f t="shared" si="1"/>
        <v>1.130255217694601</v>
      </c>
    </row>
    <row r="25" spans="1:8" ht="20.100000000000001" customHeight="1" x14ac:dyDescent="0.2">
      <c r="A25" s="118">
        <v>14</v>
      </c>
      <c r="B25" s="135" t="s">
        <v>26</v>
      </c>
      <c r="C25" s="154">
        <v>418.41331349206354</v>
      </c>
      <c r="D25" s="179">
        <v>693.06643999999994</v>
      </c>
      <c r="E25" s="158">
        <f t="shared" si="4"/>
        <v>1.6564158396770183</v>
      </c>
      <c r="F25" s="174">
        <v>3007.9405000000002</v>
      </c>
      <c r="G25" s="174">
        <v>4585.1195799999996</v>
      </c>
      <c r="H25" s="158">
        <f t="shared" si="1"/>
        <v>1.5243385233185296</v>
      </c>
    </row>
    <row r="26" spans="1:8" ht="20.100000000000001" customHeight="1" x14ac:dyDescent="0.2">
      <c r="A26" s="118">
        <v>15</v>
      </c>
      <c r="B26" s="135" t="s">
        <v>7</v>
      </c>
      <c r="C26" s="154">
        <v>0</v>
      </c>
      <c r="D26" s="179">
        <v>0</v>
      </c>
      <c r="E26" s="158" t="e">
        <f>D26/C26</f>
        <v>#DIV/0!</v>
      </c>
      <c r="F26" s="174">
        <v>0</v>
      </c>
      <c r="G26" s="174">
        <v>0</v>
      </c>
      <c r="H26" s="158" t="e">
        <f>G26/F26</f>
        <v>#DIV/0!</v>
      </c>
    </row>
    <row r="27" spans="1:8" ht="20.100000000000001" customHeight="1" x14ac:dyDescent="0.2">
      <c r="A27" s="138">
        <v>16</v>
      </c>
      <c r="B27" s="139" t="s">
        <v>27</v>
      </c>
      <c r="C27" s="166">
        <f t="shared" ref="C27:D27" si="6">C16+C22+C23+C24+C25+C26</f>
        <v>11344.273889385018</v>
      </c>
      <c r="D27" s="166">
        <f t="shared" si="6"/>
        <v>11434.284250000001</v>
      </c>
      <c r="E27" s="167">
        <f t="shared" si="4"/>
        <v>1.0079344311934504</v>
      </c>
      <c r="F27" s="166">
        <f t="shared" ref="F27:G27" si="7">F16+F22+F23+F24+F25+F26</f>
        <v>77230.578973214302</v>
      </c>
      <c r="G27" s="166">
        <f t="shared" si="7"/>
        <v>81333.854950000008</v>
      </c>
      <c r="H27" s="167">
        <f t="shared" si="1"/>
        <v>1.0531301983144374</v>
      </c>
    </row>
    <row r="28" spans="1:8" ht="20.100000000000001" customHeight="1" x14ac:dyDescent="0.2">
      <c r="A28" s="140">
        <v>17</v>
      </c>
      <c r="B28" s="141" t="s">
        <v>28</v>
      </c>
      <c r="C28" s="115">
        <f t="shared" ref="C28:D28" si="8">SUM(C14-C27)</f>
        <v>-2768.6084275673747</v>
      </c>
      <c r="D28" s="115">
        <f t="shared" si="8"/>
        <v>-1636.08302</v>
      </c>
      <c r="E28" s="168">
        <f t="shared" si="4"/>
        <v>0.59094056194777134</v>
      </c>
      <c r="F28" s="115">
        <f t="shared" ref="F28:G28" si="9">SUM(F14-F27)</f>
        <v>-17145.347690665549</v>
      </c>
      <c r="G28" s="115">
        <f t="shared" si="9"/>
        <v>9380.4462099999801</v>
      </c>
      <c r="H28" s="168">
        <f t="shared" si="1"/>
        <v>-0.5471132099063224</v>
      </c>
    </row>
    <row r="29" spans="1:8" ht="20.100000000000001" customHeight="1" x14ac:dyDescent="0.2">
      <c r="A29" s="134">
        <v>43483</v>
      </c>
      <c r="B29" s="135" t="s">
        <v>29</v>
      </c>
      <c r="C29" s="154">
        <v>140.17569809793986</v>
      </c>
      <c r="D29" s="179">
        <v>203.49123</v>
      </c>
      <c r="E29" s="158">
        <f t="shared" si="4"/>
        <v>1.4516869383295099</v>
      </c>
      <c r="F29" s="174">
        <v>960.30400239337803</v>
      </c>
      <c r="G29" s="174">
        <v>1380.0783999999999</v>
      </c>
      <c r="H29" s="158">
        <f t="shared" si="1"/>
        <v>1.4371265730023126</v>
      </c>
    </row>
    <row r="30" spans="1:8" ht="20.100000000000001" customHeight="1" x14ac:dyDescent="0.2">
      <c r="A30" s="134">
        <v>43514</v>
      </c>
      <c r="B30" s="135" t="s">
        <v>55</v>
      </c>
      <c r="C30" s="154">
        <v>188.33333333333334</v>
      </c>
      <c r="D30" s="179">
        <v>174.83006</v>
      </c>
      <c r="E30" s="158">
        <f t="shared" si="4"/>
        <v>0.92830120353982293</v>
      </c>
      <c r="F30" s="174">
        <v>1318.3330000000001</v>
      </c>
      <c r="G30" s="174">
        <v>1192.9294199999999</v>
      </c>
      <c r="H30" s="158">
        <f t="shared" si="1"/>
        <v>0.90487715926097567</v>
      </c>
    </row>
    <row r="31" spans="1:8" ht="20.100000000000001" customHeight="1" x14ac:dyDescent="0.2">
      <c r="A31" s="118">
        <v>19</v>
      </c>
      <c r="B31" s="135" t="s">
        <v>30</v>
      </c>
      <c r="C31" s="154">
        <v>0</v>
      </c>
      <c r="D31" s="179">
        <v>0</v>
      </c>
      <c r="E31" s="158" t="e">
        <f t="shared" si="4"/>
        <v>#DIV/0!</v>
      </c>
      <c r="F31" s="174">
        <v>0</v>
      </c>
      <c r="G31" s="174">
        <v>0</v>
      </c>
      <c r="H31" s="158" t="e">
        <f t="shared" si="1"/>
        <v>#DIV/0!</v>
      </c>
    </row>
    <row r="32" spans="1:8" ht="20.100000000000001" customHeight="1" x14ac:dyDescent="0.2">
      <c r="A32" s="118">
        <v>20</v>
      </c>
      <c r="B32" s="135" t="s">
        <v>31</v>
      </c>
      <c r="C32" s="154">
        <v>37.393117806014864</v>
      </c>
      <c r="D32" s="179">
        <v>38.431309999999996</v>
      </c>
      <c r="E32" s="158">
        <f t="shared" si="4"/>
        <v>1.0277642586363347</v>
      </c>
      <c r="F32" s="174">
        <v>112.18866689913625</v>
      </c>
      <c r="G32" s="174">
        <v>116.23604999999998</v>
      </c>
      <c r="H32" s="158">
        <f t="shared" si="1"/>
        <v>1.0360765771867362</v>
      </c>
    </row>
    <row r="33" spans="1:9" ht="20.100000000000001" customHeight="1" x14ac:dyDescent="0.2">
      <c r="A33" s="118">
        <v>21</v>
      </c>
      <c r="B33" s="135" t="s">
        <v>32</v>
      </c>
      <c r="C33" s="154">
        <v>0</v>
      </c>
      <c r="D33" s="179">
        <v>0</v>
      </c>
      <c r="E33" s="158" t="e">
        <f t="shared" si="4"/>
        <v>#DIV/0!</v>
      </c>
      <c r="F33" s="174">
        <v>0</v>
      </c>
      <c r="G33" s="174">
        <v>0</v>
      </c>
      <c r="H33" s="158" t="e">
        <f>G33/F33</f>
        <v>#DIV/0!</v>
      </c>
    </row>
    <row r="34" spans="1:9" ht="20.100000000000001" customHeight="1" x14ac:dyDescent="0.2">
      <c r="A34" s="142">
        <v>22</v>
      </c>
      <c r="B34" s="143" t="s">
        <v>33</v>
      </c>
      <c r="C34" s="169">
        <f t="shared" ref="C34:G34" si="10">C28-C29-C31-C32-C33</f>
        <v>-2946.1772434713293</v>
      </c>
      <c r="D34" s="169">
        <f t="shared" si="10"/>
        <v>-1878.0055600000001</v>
      </c>
      <c r="E34" s="170">
        <f t="shared" si="4"/>
        <v>0.63743807816098752</v>
      </c>
      <c r="F34" s="169">
        <f t="shared" si="10"/>
        <v>-18217.840359958063</v>
      </c>
      <c r="G34" s="169">
        <f t="shared" si="10"/>
        <v>7884.1317599999802</v>
      </c>
      <c r="H34" s="116">
        <f>G34/F34</f>
        <v>-0.43276983463577395</v>
      </c>
    </row>
    <row r="35" spans="1:9" ht="20.100000000000001" customHeight="1" x14ac:dyDescent="0.2">
      <c r="A35" s="144"/>
      <c r="B35" s="145" t="s">
        <v>68</v>
      </c>
      <c r="C35" s="145"/>
      <c r="D35" s="145"/>
      <c r="E35" s="145"/>
      <c r="F35" s="176"/>
      <c r="G35" s="176"/>
      <c r="H35" s="177"/>
    </row>
    <row r="36" spans="1:9" ht="20.100000000000001" customHeight="1" x14ac:dyDescent="0.2">
      <c r="A36" s="144"/>
      <c r="B36" s="146" t="s">
        <v>69</v>
      </c>
      <c r="C36" s="171"/>
      <c r="D36" s="173">
        <v>447.71000000000004</v>
      </c>
      <c r="E36" s="171"/>
      <c r="F36" s="172"/>
      <c r="G36" s="172">
        <v>448.52</v>
      </c>
      <c r="H36" s="173"/>
    </row>
    <row r="37" spans="1:9" ht="20.100000000000001" customHeight="1" x14ac:dyDescent="0.2">
      <c r="A37" s="144"/>
      <c r="B37" s="133" t="s">
        <v>95</v>
      </c>
      <c r="C37" s="173"/>
      <c r="D37" s="173">
        <v>2788</v>
      </c>
      <c r="E37" s="173"/>
      <c r="F37" s="114"/>
      <c r="G37" s="174">
        <v>20301</v>
      </c>
      <c r="H37" s="114"/>
    </row>
    <row r="38" spans="1:9" ht="20.100000000000001" customHeight="1" x14ac:dyDescent="0.2">
      <c r="A38" s="144"/>
      <c r="B38" s="147"/>
      <c r="C38" s="148"/>
      <c r="D38" s="117"/>
      <c r="E38" s="148"/>
      <c r="F38" s="117"/>
      <c r="G38" s="117"/>
      <c r="H38" s="117"/>
    </row>
    <row r="39" spans="1:9" s="215" customFormat="1" ht="20.100000000000001" customHeight="1" x14ac:dyDescent="0.2">
      <c r="A39" s="210"/>
      <c r="B39" s="211" t="s">
        <v>99</v>
      </c>
      <c r="C39" s="212" t="s">
        <v>97</v>
      </c>
      <c r="D39" s="213">
        <v>4640.1199500000075</v>
      </c>
      <c r="E39" s="214"/>
      <c r="F39" s="212" t="s">
        <v>98</v>
      </c>
      <c r="G39" s="213">
        <v>34216.814530000003</v>
      </c>
      <c r="H39" s="212"/>
    </row>
    <row r="40" spans="1:9" s="215" customFormat="1" ht="20.100000000000001" customHeight="1" x14ac:dyDescent="0.2">
      <c r="A40" s="210"/>
      <c r="B40" s="211" t="s">
        <v>100</v>
      </c>
      <c r="C40" s="212" t="s">
        <v>97</v>
      </c>
      <c r="D40" s="213">
        <v>3874.4794799999945</v>
      </c>
      <c r="E40" s="214"/>
      <c r="F40" s="212" t="s">
        <v>98</v>
      </c>
      <c r="G40" s="213">
        <v>43032.030559999999</v>
      </c>
      <c r="H40" s="216"/>
      <c r="I40" s="210"/>
    </row>
    <row r="41" spans="1:9" s="215" customFormat="1" ht="20.100000000000001" customHeight="1" x14ac:dyDescent="0.2">
      <c r="C41" s="217"/>
      <c r="D41" s="218"/>
      <c r="E41" s="217"/>
      <c r="F41" s="217"/>
      <c r="G41" s="217"/>
      <c r="H41" s="217"/>
    </row>
    <row r="42" spans="1:9" ht="20.100000000000001" customHeight="1" x14ac:dyDescent="0.2"/>
    <row r="43" spans="1:9" ht="20.100000000000001" customHeight="1" x14ac:dyDescent="0.2">
      <c r="B43" t="s">
        <v>96</v>
      </c>
    </row>
    <row r="44" spans="1:9" ht="20.100000000000001" customHeight="1" x14ac:dyDescent="0.2">
      <c r="B44" t="s">
        <v>132</v>
      </c>
    </row>
    <row r="45" spans="1:9" ht="20.100000000000001" customHeight="1" x14ac:dyDescent="0.2"/>
    <row r="46" spans="1:9" ht="20.100000000000001" customHeight="1" x14ac:dyDescent="0.2"/>
    <row r="47" spans="1:9" ht="20.100000000000001" customHeight="1" x14ac:dyDescent="0.2"/>
    <row r="48" spans="1:9" ht="20.100000000000001" customHeight="1" x14ac:dyDescent="0.2"/>
    <row r="49" ht="20.100000000000001" customHeight="1" x14ac:dyDescent="0.2"/>
    <row r="50" ht="20.100000000000001" customHeight="1" x14ac:dyDescent="0.2"/>
    <row r="51" ht="20.100000000000001" customHeight="1" x14ac:dyDescent="0.2"/>
    <row r="52" ht="20.100000000000001" customHeight="1" x14ac:dyDescent="0.2"/>
    <row r="53" ht="20.100000000000001" customHeight="1" x14ac:dyDescent="0.2"/>
    <row r="54" ht="20.100000000000001" customHeight="1" x14ac:dyDescent="0.2"/>
    <row r="55" ht="20.100000000000001" customHeight="1" x14ac:dyDescent="0.2"/>
    <row r="56" ht="20.100000000000001" customHeight="1" x14ac:dyDescent="0.2"/>
    <row r="57" ht="20.100000000000001" customHeight="1" x14ac:dyDescent="0.2"/>
  </sheetData>
  <mergeCells count="5">
    <mergeCell ref="A2:B4"/>
    <mergeCell ref="C2:E2"/>
    <mergeCell ref="F2:H2"/>
    <mergeCell ref="C3:E3"/>
    <mergeCell ref="F3:H3"/>
  </mergeCells>
  <printOptions horizontalCentered="1" gridLines="1"/>
  <pageMargins left="0.23622047244094491" right="0.23622047244094491" top="0.55118110236220474" bottom="0.55118110236220474" header="0.31496062992125984" footer="0.31496062992125984"/>
  <pageSetup paperSize="9" scale="78" orientation="landscape" r:id="rId1"/>
  <headerFooter alignWithMargins="0">
    <oddHeader>&amp;R&amp;A</oddHeader>
    <oddFooter>&amp;L&amp;D&amp;RSpracoval: ekonóm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N27"/>
  <sheetViews>
    <sheetView showGridLines="0" zoomScaleNormal="100" workbookViewId="0"/>
  </sheetViews>
  <sheetFormatPr defaultRowHeight="12.75" x14ac:dyDescent="0.2"/>
  <cols>
    <col min="1" max="1" width="4.140625" customWidth="1"/>
    <col min="2" max="2" width="30.85546875" customWidth="1"/>
    <col min="3" max="4" width="11.28515625" style="1" customWidth="1"/>
    <col min="5" max="5" width="12.140625" style="1" customWidth="1"/>
    <col min="6" max="14" width="11.28515625" style="1" customWidth="1"/>
  </cols>
  <sheetData>
    <row r="1" spans="1:14" ht="20.100000000000001" customHeight="1" x14ac:dyDescent="0.2">
      <c r="A1" s="2"/>
      <c r="B1" s="3" t="str">
        <f>Cover!A9</f>
        <v>Univerzitná nemocnica Martin</v>
      </c>
    </row>
    <row r="2" spans="1:14" ht="32.25" customHeight="1" x14ac:dyDescent="0.2">
      <c r="A2" s="201" t="s">
        <v>0</v>
      </c>
      <c r="B2" s="202"/>
      <c r="C2" s="48" t="s">
        <v>107</v>
      </c>
      <c r="D2" s="48" t="s">
        <v>108</v>
      </c>
      <c r="E2" s="48" t="s">
        <v>109</v>
      </c>
      <c r="F2" s="48" t="s">
        <v>110</v>
      </c>
      <c r="G2" s="48" t="s">
        <v>111</v>
      </c>
      <c r="H2" s="48" t="s">
        <v>112</v>
      </c>
      <c r="I2" s="48" t="s">
        <v>113</v>
      </c>
      <c r="J2" s="48" t="s">
        <v>115</v>
      </c>
      <c r="K2" s="48" t="s">
        <v>114</v>
      </c>
      <c r="L2" s="48" t="s">
        <v>116</v>
      </c>
      <c r="M2" s="48" t="s">
        <v>117</v>
      </c>
      <c r="N2" s="48" t="s">
        <v>118</v>
      </c>
    </row>
    <row r="3" spans="1:14" ht="20.100000000000001" customHeight="1" x14ac:dyDescent="0.2">
      <c r="A3" s="4" t="s">
        <v>1</v>
      </c>
      <c r="B3" s="180"/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</row>
    <row r="4" spans="1:14" ht="20.100000000000001" customHeight="1" x14ac:dyDescent="0.2">
      <c r="A4" s="4" t="s">
        <v>73</v>
      </c>
      <c r="B4" s="182" t="s">
        <v>74</v>
      </c>
      <c r="C4" s="114">
        <f>C5</f>
        <v>59956.197159999996</v>
      </c>
      <c r="D4" s="114">
        <f t="shared" ref="D4:N4" si="0">D5</f>
        <v>60502.575440000001</v>
      </c>
      <c r="E4" s="114">
        <f t="shared" si="0"/>
        <v>60311.627919999999</v>
      </c>
      <c r="F4" s="114">
        <f t="shared" si="0"/>
        <v>61575.068460000002</v>
      </c>
      <c r="G4" s="114">
        <f t="shared" si="0"/>
        <v>61432.361749999996</v>
      </c>
      <c r="H4" s="114">
        <f t="shared" si="0"/>
        <v>61174.042219999996</v>
      </c>
      <c r="I4" s="114">
        <f t="shared" si="0"/>
        <v>61065.855560000004</v>
      </c>
      <c r="J4" s="114">
        <f t="shared" si="0"/>
        <v>0</v>
      </c>
      <c r="K4" s="114">
        <f t="shared" si="0"/>
        <v>0</v>
      </c>
      <c r="L4" s="114">
        <f t="shared" si="0"/>
        <v>0</v>
      </c>
      <c r="M4" s="114">
        <f t="shared" si="0"/>
        <v>0</v>
      </c>
      <c r="N4" s="114">
        <f t="shared" si="0"/>
        <v>0</v>
      </c>
    </row>
    <row r="5" spans="1:14" ht="20.100000000000001" customHeight="1" x14ac:dyDescent="0.2">
      <c r="A5" s="180">
        <v>1</v>
      </c>
      <c r="B5" s="180" t="s">
        <v>77</v>
      </c>
      <c r="C5" s="114">
        <v>59956.197159999996</v>
      </c>
      <c r="D5" s="114">
        <v>60502.575440000001</v>
      </c>
      <c r="E5" s="114">
        <v>60311.627919999999</v>
      </c>
      <c r="F5" s="114">
        <v>61575.068460000002</v>
      </c>
      <c r="G5" s="114">
        <v>61432.361749999996</v>
      </c>
      <c r="H5" s="114">
        <v>61174.042219999996</v>
      </c>
      <c r="I5" s="114">
        <v>61065.855560000004</v>
      </c>
      <c r="J5" s="114"/>
      <c r="K5" s="114"/>
      <c r="L5" s="114"/>
      <c r="M5" s="114"/>
      <c r="N5" s="114"/>
    </row>
    <row r="6" spans="1:14" ht="20.100000000000001" customHeight="1" x14ac:dyDescent="0.2">
      <c r="A6" s="4" t="s">
        <v>75</v>
      </c>
      <c r="B6" s="182" t="s">
        <v>76</v>
      </c>
      <c r="C6" s="114">
        <f>SUM(C7:C9)</f>
        <v>48531.086339999994</v>
      </c>
      <c r="D6" s="114">
        <f t="shared" ref="D6:N6" si="1">SUM(D7:D9)</f>
        <v>47464.731959999997</v>
      </c>
      <c r="E6" s="114">
        <f t="shared" si="1"/>
        <v>46433.605150000003</v>
      </c>
      <c r="F6" s="114">
        <f t="shared" si="1"/>
        <v>47710.718080000006</v>
      </c>
      <c r="G6" s="114">
        <f t="shared" si="1"/>
        <v>48991.462229999997</v>
      </c>
      <c r="H6" s="114">
        <f t="shared" si="1"/>
        <v>52582.37225</v>
      </c>
      <c r="I6" s="114">
        <f t="shared" si="1"/>
        <v>49646.998579999999</v>
      </c>
      <c r="J6" s="114">
        <f t="shared" si="1"/>
        <v>0</v>
      </c>
      <c r="K6" s="114">
        <f t="shared" si="1"/>
        <v>0</v>
      </c>
      <c r="L6" s="114">
        <f t="shared" si="1"/>
        <v>0</v>
      </c>
      <c r="M6" s="114">
        <f t="shared" si="1"/>
        <v>0</v>
      </c>
      <c r="N6" s="114">
        <f t="shared" si="1"/>
        <v>0</v>
      </c>
    </row>
    <row r="7" spans="1:14" ht="20.100000000000001" customHeight="1" x14ac:dyDescent="0.2">
      <c r="A7" s="183">
        <v>1</v>
      </c>
      <c r="B7" s="182" t="s">
        <v>3</v>
      </c>
      <c r="C7" s="114">
        <v>23363.314969999999</v>
      </c>
      <c r="D7" s="114">
        <v>23135.853760000002</v>
      </c>
      <c r="E7" s="114">
        <v>22953.026690000002</v>
      </c>
      <c r="F7" s="114">
        <v>22862.344940000003</v>
      </c>
      <c r="G7" s="114">
        <v>23009.75693</v>
      </c>
      <c r="H7" s="114">
        <v>23317.414430000001</v>
      </c>
      <c r="I7" s="114">
        <v>23121.33396</v>
      </c>
      <c r="J7" s="114"/>
      <c r="K7" s="114"/>
      <c r="L7" s="114"/>
      <c r="M7" s="114"/>
      <c r="N7" s="114"/>
    </row>
    <row r="8" spans="1:14" ht="20.100000000000001" customHeight="1" x14ac:dyDescent="0.2">
      <c r="A8" s="183">
        <v>2</v>
      </c>
      <c r="B8" s="180" t="s">
        <v>2</v>
      </c>
      <c r="C8" s="114">
        <v>15491.954039999999</v>
      </c>
      <c r="D8" s="114">
        <v>16898.952850000001</v>
      </c>
      <c r="E8" s="114">
        <v>14743.138010000001</v>
      </c>
      <c r="F8" s="114">
        <v>16153.046550000001</v>
      </c>
      <c r="G8" s="114">
        <v>16624.306529999998</v>
      </c>
      <c r="H8" s="114">
        <v>17449.43995</v>
      </c>
      <c r="I8" s="114">
        <v>15660.500109999999</v>
      </c>
      <c r="J8" s="114"/>
      <c r="K8" s="114"/>
      <c r="L8" s="114"/>
      <c r="M8" s="114"/>
      <c r="N8" s="114"/>
    </row>
    <row r="9" spans="1:14" ht="20.100000000000001" customHeight="1" x14ac:dyDescent="0.2">
      <c r="A9" s="183">
        <v>3</v>
      </c>
      <c r="B9" s="180" t="s">
        <v>78</v>
      </c>
      <c r="C9" s="114">
        <v>9675.8173299999999</v>
      </c>
      <c r="D9" s="114">
        <v>7429.9253499999995</v>
      </c>
      <c r="E9" s="114">
        <v>8737.4404500000001</v>
      </c>
      <c r="F9" s="114">
        <v>8695.3265900000006</v>
      </c>
      <c r="G9" s="114">
        <v>9357.3987699999998</v>
      </c>
      <c r="H9" s="114">
        <v>11815.51787</v>
      </c>
      <c r="I9" s="114">
        <v>10865.164510000001</v>
      </c>
      <c r="J9" s="114"/>
      <c r="K9" s="114"/>
      <c r="L9" s="114"/>
      <c r="M9" s="114"/>
      <c r="N9" s="114"/>
    </row>
    <row r="10" spans="1:14" ht="20.100000000000001" customHeight="1" x14ac:dyDescent="0.2">
      <c r="A10" s="43" t="s">
        <v>82</v>
      </c>
      <c r="B10" s="180" t="s">
        <v>71</v>
      </c>
      <c r="C10" s="151">
        <v>5.4892299999999992</v>
      </c>
      <c r="D10" s="114">
        <v>5.2848999999999995</v>
      </c>
      <c r="E10" s="114">
        <v>5.2848999999999995</v>
      </c>
      <c r="F10" s="114">
        <v>58.665500000000002</v>
      </c>
      <c r="G10" s="114">
        <v>58.773609999999998</v>
      </c>
      <c r="H10" s="114">
        <v>60.918889999999998</v>
      </c>
      <c r="I10" s="114">
        <v>35.31521</v>
      </c>
      <c r="J10" s="114"/>
      <c r="K10" s="114"/>
      <c r="L10" s="114"/>
      <c r="M10" s="114"/>
      <c r="N10" s="114"/>
    </row>
    <row r="11" spans="1:14" ht="20.100000000000001" customHeight="1" x14ac:dyDescent="0.2">
      <c r="A11" s="184"/>
      <c r="B11" s="66" t="s">
        <v>4</v>
      </c>
      <c r="C11" s="185">
        <f>C4+C6+C10</f>
        <v>108492.77273</v>
      </c>
      <c r="D11" s="185">
        <f t="shared" ref="D11:N11" si="2">D4+D6+D10</f>
        <v>107972.59229999999</v>
      </c>
      <c r="E11" s="185">
        <f t="shared" si="2"/>
        <v>106750.51797</v>
      </c>
      <c r="F11" s="185">
        <f t="shared" si="2"/>
        <v>109344.45204</v>
      </c>
      <c r="G11" s="185">
        <f t="shared" si="2"/>
        <v>110482.59758999999</v>
      </c>
      <c r="H11" s="185">
        <f t="shared" si="2"/>
        <v>113817.33335999999</v>
      </c>
      <c r="I11" s="185">
        <f t="shared" si="2"/>
        <v>110748.16935000001</v>
      </c>
      <c r="J11" s="185">
        <f t="shared" si="2"/>
        <v>0</v>
      </c>
      <c r="K11" s="185">
        <f t="shared" si="2"/>
        <v>0</v>
      </c>
      <c r="L11" s="185">
        <f t="shared" si="2"/>
        <v>0</v>
      </c>
      <c r="M11" s="185">
        <f t="shared" si="2"/>
        <v>0</v>
      </c>
      <c r="N11" s="185">
        <f t="shared" si="2"/>
        <v>0</v>
      </c>
    </row>
    <row r="12" spans="1:14" ht="20.100000000000001" customHeight="1" x14ac:dyDescent="0.2">
      <c r="A12" s="4" t="s">
        <v>65</v>
      </c>
      <c r="B12" s="180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1:14" ht="20.100000000000001" customHeight="1" x14ac:dyDescent="0.2">
      <c r="A13" s="4" t="s">
        <v>79</v>
      </c>
      <c r="B13" s="180" t="s">
        <v>80</v>
      </c>
      <c r="C13" s="114">
        <v>-62634.996279999999</v>
      </c>
      <c r="D13" s="114">
        <v>-64969.483759999996</v>
      </c>
      <c r="E13" s="114">
        <v>-67832.551849999989</v>
      </c>
      <c r="F13" s="114">
        <v>-69065.046069999997</v>
      </c>
      <c r="G13" s="114">
        <v>-71593.66270999999</v>
      </c>
      <c r="H13" s="114">
        <v>-53020.759030000001</v>
      </c>
      <c r="I13" s="114">
        <v>-54898.764590000006</v>
      </c>
      <c r="J13" s="114"/>
      <c r="K13" s="114"/>
      <c r="L13" s="114"/>
      <c r="M13" s="114"/>
      <c r="N13" s="114"/>
    </row>
    <row r="14" spans="1:14" ht="20.100000000000001" customHeight="1" x14ac:dyDescent="0.2">
      <c r="A14" s="4" t="s">
        <v>75</v>
      </c>
      <c r="B14" s="186" t="s">
        <v>81</v>
      </c>
      <c r="C14" s="114">
        <f>SUM(C15:C19)</f>
        <v>151497.76224000001</v>
      </c>
      <c r="D14" s="114">
        <f t="shared" ref="D14:N14" si="3">SUM(D15:D19)</f>
        <v>153404.85645000002</v>
      </c>
      <c r="E14" s="114">
        <f t="shared" si="3"/>
        <v>155285.7058</v>
      </c>
      <c r="F14" s="114">
        <f t="shared" si="3"/>
        <v>159207.78820000001</v>
      </c>
      <c r="G14" s="114">
        <f t="shared" si="3"/>
        <v>162902.98092</v>
      </c>
      <c r="H14" s="114">
        <f t="shared" si="3"/>
        <v>147673.02351</v>
      </c>
      <c r="I14" s="114">
        <f t="shared" si="3"/>
        <v>146793.56378</v>
      </c>
      <c r="J14" s="114">
        <f t="shared" si="3"/>
        <v>0</v>
      </c>
      <c r="K14" s="114">
        <f t="shared" si="3"/>
        <v>0</v>
      </c>
      <c r="L14" s="114">
        <f t="shared" si="3"/>
        <v>0</v>
      </c>
      <c r="M14" s="114">
        <f t="shared" si="3"/>
        <v>0</v>
      </c>
      <c r="N14" s="114">
        <f t="shared" si="3"/>
        <v>0</v>
      </c>
    </row>
    <row r="15" spans="1:14" ht="20.100000000000001" customHeight="1" x14ac:dyDescent="0.2">
      <c r="A15" s="180">
        <v>1</v>
      </c>
      <c r="B15" s="180" t="s">
        <v>7</v>
      </c>
      <c r="C15" s="114">
        <v>12150.816000000001</v>
      </c>
      <c r="D15" s="114">
        <v>12148.96623</v>
      </c>
      <c r="E15" s="114">
        <v>12146.715550000001</v>
      </c>
      <c r="F15" s="114">
        <v>12144.93518</v>
      </c>
      <c r="G15" s="114">
        <v>12143.48518</v>
      </c>
      <c r="H15" s="114">
        <v>12141.37723</v>
      </c>
      <c r="I15" s="114">
        <v>12137.12225</v>
      </c>
      <c r="J15" s="114"/>
      <c r="K15" s="114"/>
      <c r="L15" s="114"/>
      <c r="M15" s="114"/>
      <c r="N15" s="114"/>
    </row>
    <row r="16" spans="1:14" ht="20.100000000000001" customHeight="1" x14ac:dyDescent="0.2">
      <c r="A16" s="180">
        <v>2</v>
      </c>
      <c r="B16" s="180" t="s">
        <v>5</v>
      </c>
      <c r="C16" s="114">
        <v>100536.96862</v>
      </c>
      <c r="D16" s="114">
        <v>103249.79187</v>
      </c>
      <c r="E16" s="114">
        <v>104695.33108</v>
      </c>
      <c r="F16" s="114">
        <v>108170.65604</v>
      </c>
      <c r="G16" s="114">
        <v>111296.24190000001</v>
      </c>
      <c r="H16" s="114">
        <v>93646.897110000005</v>
      </c>
      <c r="I16" s="114">
        <v>94283.919450000001</v>
      </c>
      <c r="J16" s="114"/>
      <c r="K16" s="114"/>
      <c r="L16" s="114"/>
      <c r="M16" s="114"/>
      <c r="N16" s="114"/>
    </row>
    <row r="17" spans="1:14" ht="20.100000000000001" customHeight="1" x14ac:dyDescent="0.2">
      <c r="A17" s="180">
        <v>3</v>
      </c>
      <c r="B17" s="180" t="s">
        <v>8</v>
      </c>
      <c r="C17" s="114">
        <v>623.04138999999998</v>
      </c>
      <c r="D17" s="114">
        <v>670.14439000000004</v>
      </c>
      <c r="E17" s="114">
        <v>716.36242000000004</v>
      </c>
      <c r="F17" s="114">
        <v>1421.3681200000001</v>
      </c>
      <c r="G17" s="114">
        <v>1455.64904</v>
      </c>
      <c r="H17" s="114">
        <v>1481.4239599999999</v>
      </c>
      <c r="I17" s="114">
        <v>1525.8135300000001</v>
      </c>
      <c r="J17" s="114"/>
      <c r="K17" s="114"/>
      <c r="L17" s="114"/>
      <c r="M17" s="114"/>
      <c r="N17" s="114"/>
    </row>
    <row r="18" spans="1:14" ht="20.100000000000001" customHeight="1" x14ac:dyDescent="0.2">
      <c r="A18" s="180">
        <v>4</v>
      </c>
      <c r="B18" s="180" t="s">
        <v>66</v>
      </c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</row>
    <row r="19" spans="1:14" ht="20.100000000000001" customHeight="1" x14ac:dyDescent="0.2">
      <c r="A19" s="183">
        <v>5</v>
      </c>
      <c r="B19" s="180" t="s">
        <v>6</v>
      </c>
      <c r="C19" s="114">
        <v>38186.936229999999</v>
      </c>
      <c r="D19" s="114">
        <v>37335.953959999999</v>
      </c>
      <c r="E19" s="114">
        <v>37727.296750000001</v>
      </c>
      <c r="F19" s="114">
        <v>37470.828860000001</v>
      </c>
      <c r="G19" s="114">
        <v>38007.604799999994</v>
      </c>
      <c r="H19" s="114">
        <v>40403.325210000003</v>
      </c>
      <c r="I19" s="114">
        <v>38846.708549999996</v>
      </c>
      <c r="J19" s="114"/>
      <c r="K19" s="114"/>
      <c r="L19" s="114"/>
      <c r="M19" s="114"/>
      <c r="N19" s="114"/>
    </row>
    <row r="20" spans="1:14" ht="20.100000000000001" customHeight="1" x14ac:dyDescent="0.2">
      <c r="A20" s="43" t="s">
        <v>82</v>
      </c>
      <c r="B20" s="180" t="s">
        <v>70</v>
      </c>
      <c r="C20" s="187">
        <v>19630.00677</v>
      </c>
      <c r="D20" s="187">
        <v>19537.21961</v>
      </c>
      <c r="E20" s="187">
        <v>19297.364020000001</v>
      </c>
      <c r="F20" s="187">
        <v>19201.709910000001</v>
      </c>
      <c r="G20" s="187">
        <v>19173.27938</v>
      </c>
      <c r="H20" s="187">
        <v>19165.068879999999</v>
      </c>
      <c r="I20" s="187">
        <v>18853.370159999999</v>
      </c>
      <c r="J20" s="187"/>
      <c r="K20" s="187"/>
      <c r="L20" s="187"/>
      <c r="M20" s="187"/>
      <c r="N20" s="187"/>
    </row>
    <row r="21" spans="1:14" ht="20.100000000000001" customHeight="1" x14ac:dyDescent="0.2">
      <c r="A21" s="184"/>
      <c r="B21" s="66" t="s">
        <v>67</v>
      </c>
      <c r="C21" s="150">
        <f>C13+C14+C20</f>
        <v>108492.77273000003</v>
      </c>
      <c r="D21" s="150">
        <f t="shared" ref="D21:N21" si="4">D13+D14+D20</f>
        <v>107972.59230000002</v>
      </c>
      <c r="E21" s="150">
        <f t="shared" si="4"/>
        <v>106750.51797000002</v>
      </c>
      <c r="F21" s="150">
        <f t="shared" si="4"/>
        <v>109344.45204000002</v>
      </c>
      <c r="G21" s="150">
        <f t="shared" si="4"/>
        <v>110482.59759000002</v>
      </c>
      <c r="H21" s="150">
        <f t="shared" si="4"/>
        <v>113817.33335999999</v>
      </c>
      <c r="I21" s="150">
        <f t="shared" si="4"/>
        <v>110748.16934999998</v>
      </c>
      <c r="J21" s="150">
        <f t="shared" si="4"/>
        <v>0</v>
      </c>
      <c r="K21" s="150">
        <f t="shared" si="4"/>
        <v>0</v>
      </c>
      <c r="L21" s="150">
        <f t="shared" si="4"/>
        <v>0</v>
      </c>
      <c r="M21" s="150">
        <f t="shared" si="4"/>
        <v>0</v>
      </c>
      <c r="N21" s="150">
        <f t="shared" si="4"/>
        <v>0</v>
      </c>
    </row>
    <row r="22" spans="1:14" ht="20.100000000000001" customHeight="1" x14ac:dyDescent="0.2">
      <c r="A22" s="2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ht="20.100000000000001" customHeight="1" x14ac:dyDescent="0.2">
      <c r="A23" s="6"/>
      <c r="B23" s="25" t="s">
        <v>48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</row>
    <row r="24" spans="1:14" ht="20.100000000000001" customHeight="1" x14ac:dyDescent="0.2">
      <c r="A24" s="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</row>
    <row r="25" spans="1:14" ht="20.100000000000001" customHeight="1" x14ac:dyDescent="0.2">
      <c r="A25" s="6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ht="20.100000000000001" customHeight="1" x14ac:dyDescent="0.2">
      <c r="A26" s="7"/>
      <c r="B26" s="8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ht="20.100000000000001" customHeight="1" x14ac:dyDescent="0.2">
      <c r="A27" s="7"/>
      <c r="B27" s="8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</sheetData>
  <mergeCells count="1">
    <mergeCell ref="A2:B2"/>
  </mergeCells>
  <pageMargins left="0.70866141732283472" right="0.70866141732283472" top="0.55118110236220474" bottom="0.55118110236220474" header="0.31496062992125984" footer="0.31496062992125984"/>
  <pageSetup paperSize="9" scale="80" fitToHeight="0" orientation="landscape" r:id="rId1"/>
  <headerFooter>
    <oddHeader>&amp;R&amp;A</oddHeader>
    <oddFooter>&amp;L&amp;D&amp;RSpracoval: ekonom1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B42"/>
  <sheetViews>
    <sheetView zoomScaleNormal="100" workbookViewId="0"/>
  </sheetViews>
  <sheetFormatPr defaultRowHeight="12.75" x14ac:dyDescent="0.2"/>
  <cols>
    <col min="1" max="1" width="3.7109375" customWidth="1"/>
    <col min="2" max="2" width="35.28515625" customWidth="1"/>
    <col min="3" max="14" width="11.28515625" customWidth="1"/>
  </cols>
  <sheetData>
    <row r="1" spans="1:28" ht="15" customHeight="1" thickBot="1" x14ac:dyDescent="0.25">
      <c r="A1" s="60"/>
      <c r="B1" s="35" t="str">
        <f>Cover!A9</f>
        <v>Univerzitná nemocnica Martin</v>
      </c>
      <c r="C1" s="27"/>
      <c r="D1" s="35"/>
      <c r="E1" s="35"/>
      <c r="F1" s="35"/>
      <c r="G1" s="35"/>
    </row>
    <row r="2" spans="1:28" ht="24.75" customHeight="1" thickBot="1" x14ac:dyDescent="0.25">
      <c r="A2" s="208" t="s">
        <v>0</v>
      </c>
      <c r="B2" s="209"/>
      <c r="C2" s="67" t="s">
        <v>101</v>
      </c>
      <c r="D2" s="67" t="s">
        <v>124</v>
      </c>
      <c r="E2" s="67" t="s">
        <v>125</v>
      </c>
      <c r="F2" s="67" t="s">
        <v>126</v>
      </c>
      <c r="G2" s="67" t="s">
        <v>127</v>
      </c>
      <c r="H2" s="67" t="s">
        <v>128</v>
      </c>
      <c r="I2" s="67" t="s">
        <v>133</v>
      </c>
      <c r="J2" s="67" t="s">
        <v>102</v>
      </c>
      <c r="K2" s="67" t="s">
        <v>103</v>
      </c>
      <c r="L2" s="67" t="s">
        <v>104</v>
      </c>
      <c r="M2" s="67" t="s">
        <v>105</v>
      </c>
      <c r="N2" s="68" t="s">
        <v>106</v>
      </c>
    </row>
    <row r="3" spans="1:28" ht="18" customHeight="1" x14ac:dyDescent="0.25">
      <c r="A3" s="101" t="s">
        <v>87</v>
      </c>
      <c r="B3" s="102"/>
      <c r="C3" s="103">
        <v>3248</v>
      </c>
      <c r="D3" s="104">
        <f t="shared" ref="D3" si="0">C40</f>
        <v>1662</v>
      </c>
      <c r="E3" s="104">
        <v>60</v>
      </c>
      <c r="F3" s="104">
        <v>1582</v>
      </c>
      <c r="G3" s="104">
        <f t="shared" ref="G3:I3" si="1">F40</f>
        <v>1705</v>
      </c>
      <c r="H3" s="104">
        <f t="shared" si="1"/>
        <v>1725</v>
      </c>
      <c r="I3" s="104">
        <f t="shared" si="1"/>
        <v>1720</v>
      </c>
      <c r="J3" s="104">
        <f t="shared" ref="J3" si="2">I40</f>
        <v>2149.3959999999988</v>
      </c>
      <c r="K3" s="104">
        <f t="shared" ref="K3" si="3">J40</f>
        <v>1963.8035600000003</v>
      </c>
      <c r="L3" s="104">
        <f t="shared" ref="L3" si="4">K40</f>
        <v>1963.8035600000003</v>
      </c>
      <c r="M3" s="104">
        <f t="shared" ref="M3" si="5">L40</f>
        <v>1963.8035600000003</v>
      </c>
      <c r="N3" s="105">
        <f>L40</f>
        <v>1963.8035600000003</v>
      </c>
    </row>
    <row r="4" spans="1:28" x14ac:dyDescent="0.2">
      <c r="A4" s="203" t="s">
        <v>56</v>
      </c>
      <c r="B4" s="204"/>
      <c r="C4" s="96"/>
      <c r="D4" s="96"/>
      <c r="E4" s="96"/>
      <c r="F4" s="96"/>
      <c r="G4" s="97"/>
      <c r="H4" s="96"/>
      <c r="I4" s="96"/>
      <c r="J4" s="98"/>
      <c r="K4" s="99"/>
      <c r="L4" s="96"/>
      <c r="M4" s="96"/>
      <c r="N4" s="100"/>
    </row>
    <row r="5" spans="1:28" ht="14.1" customHeight="1" x14ac:dyDescent="0.2">
      <c r="A5" s="53"/>
      <c r="B5" s="52" t="s">
        <v>57</v>
      </c>
      <c r="C5" s="152"/>
      <c r="D5" s="19"/>
      <c r="E5" s="19"/>
      <c r="F5" s="19"/>
      <c r="G5" s="21"/>
      <c r="H5" s="19"/>
      <c r="I5" s="21"/>
      <c r="J5" s="19"/>
      <c r="K5" s="19"/>
      <c r="L5" s="19"/>
      <c r="M5" s="19"/>
      <c r="N5" s="38"/>
      <c r="O5" s="35"/>
      <c r="Q5" s="36"/>
      <c r="R5" s="36"/>
      <c r="T5" s="36"/>
      <c r="U5" s="36"/>
      <c r="V5" s="37"/>
      <c r="W5" s="37"/>
      <c r="X5" s="37"/>
      <c r="Y5" s="37"/>
      <c r="Z5" s="37"/>
      <c r="AA5" s="37"/>
      <c r="AB5" s="37"/>
    </row>
    <row r="6" spans="1:28" ht="14.1" customHeight="1" x14ac:dyDescent="0.2">
      <c r="A6" s="53"/>
      <c r="B6" s="52" t="s">
        <v>58</v>
      </c>
      <c r="C6" s="152"/>
      <c r="D6" s="19"/>
      <c r="E6" s="19"/>
      <c r="F6" s="19"/>
      <c r="G6" s="21"/>
      <c r="H6" s="19"/>
      <c r="I6" s="21"/>
      <c r="J6" s="19"/>
      <c r="K6" s="19"/>
      <c r="L6" s="19"/>
      <c r="M6" s="19"/>
      <c r="N6" s="38"/>
      <c r="O6" s="35"/>
      <c r="V6" s="37"/>
      <c r="W6" s="37"/>
      <c r="X6" s="37"/>
      <c r="Y6" s="37"/>
      <c r="Z6" s="37"/>
      <c r="AA6" s="37"/>
      <c r="AB6" s="37"/>
    </row>
    <row r="7" spans="1:28" ht="14.1" customHeight="1" x14ac:dyDescent="0.2">
      <c r="A7" s="53"/>
      <c r="B7" s="52" t="s">
        <v>59</v>
      </c>
      <c r="C7" s="152"/>
      <c r="D7" s="19"/>
      <c r="E7" s="19"/>
      <c r="F7" s="19"/>
      <c r="G7" s="21"/>
      <c r="H7" s="19"/>
      <c r="I7" s="21"/>
      <c r="J7" s="19"/>
      <c r="K7" s="19"/>
      <c r="L7" s="19"/>
      <c r="M7" s="19"/>
      <c r="N7" s="38"/>
      <c r="O7" s="35"/>
      <c r="V7" s="37"/>
      <c r="W7" s="37"/>
      <c r="X7" s="37"/>
      <c r="Y7" s="37"/>
      <c r="Z7" s="37"/>
      <c r="AA7" s="37"/>
      <c r="AB7" s="37"/>
    </row>
    <row r="8" spans="1:28" ht="14.1" customHeight="1" thickBot="1" x14ac:dyDescent="0.25">
      <c r="A8" s="61"/>
      <c r="B8" s="62" t="s">
        <v>63</v>
      </c>
      <c r="C8" s="153"/>
      <c r="D8" s="63"/>
      <c r="E8" s="63"/>
      <c r="F8" s="63"/>
      <c r="G8" s="64"/>
      <c r="H8" s="63"/>
      <c r="I8" s="64"/>
      <c r="J8" s="63"/>
      <c r="K8" s="63"/>
      <c r="L8" s="63"/>
      <c r="M8" s="63"/>
      <c r="N8" s="65"/>
      <c r="O8" s="35"/>
      <c r="Q8" s="36"/>
      <c r="V8" s="37"/>
      <c r="W8" s="37"/>
      <c r="X8" s="37"/>
      <c r="Y8" s="37"/>
      <c r="Z8" s="37"/>
      <c r="AA8" s="37"/>
      <c r="AB8" s="37"/>
    </row>
    <row r="9" spans="1:28" ht="14.1" customHeight="1" x14ac:dyDescent="0.2">
      <c r="A9" s="72" t="s">
        <v>34</v>
      </c>
      <c r="B9" s="73"/>
      <c r="C9" s="108"/>
      <c r="D9" s="108"/>
      <c r="E9" s="74"/>
      <c r="F9" s="74"/>
      <c r="G9" s="109"/>
      <c r="H9" s="74"/>
      <c r="I9" s="74"/>
      <c r="J9" s="110"/>
      <c r="K9" s="74"/>
      <c r="L9" s="74"/>
      <c r="M9" s="74"/>
      <c r="N9" s="111"/>
    </row>
    <row r="10" spans="1:28" ht="14.1" customHeight="1" x14ac:dyDescent="0.2">
      <c r="A10" s="29"/>
      <c r="B10" s="52" t="s">
        <v>13</v>
      </c>
      <c r="C10" s="20">
        <v>5780</v>
      </c>
      <c r="D10" s="21">
        <v>5821</v>
      </c>
      <c r="E10" s="21">
        <v>5733</v>
      </c>
      <c r="F10" s="19">
        <v>5751</v>
      </c>
      <c r="G10" s="21">
        <v>5726</v>
      </c>
      <c r="H10" s="19">
        <v>6891</v>
      </c>
      <c r="I10" s="19">
        <v>6830.42</v>
      </c>
      <c r="J10" s="19">
        <v>5368.7219999999998</v>
      </c>
      <c r="K10" s="19"/>
      <c r="L10" s="19"/>
      <c r="M10" s="19"/>
      <c r="N10" s="38"/>
      <c r="Q10" s="36"/>
      <c r="V10" s="37"/>
      <c r="W10" s="37"/>
      <c r="X10" s="37"/>
      <c r="Y10" s="37"/>
      <c r="Z10" s="37"/>
      <c r="AA10" s="37"/>
      <c r="AB10" s="37"/>
    </row>
    <row r="11" spans="1:28" ht="14.1" customHeight="1" x14ac:dyDescent="0.2">
      <c r="A11" s="29"/>
      <c r="B11" s="52" t="s">
        <v>14</v>
      </c>
      <c r="C11" s="20">
        <v>1629</v>
      </c>
      <c r="D11" s="21">
        <v>5</v>
      </c>
      <c r="E11" s="21">
        <v>3287</v>
      </c>
      <c r="F11" s="19">
        <v>1690</v>
      </c>
      <c r="G11" s="21">
        <v>1670</v>
      </c>
      <c r="H11" s="19">
        <v>1604</v>
      </c>
      <c r="I11" s="19">
        <v>2108.08</v>
      </c>
      <c r="J11" s="19">
        <v>1713</v>
      </c>
      <c r="K11" s="19"/>
      <c r="L11" s="19"/>
      <c r="M11" s="19"/>
      <c r="N11" s="38"/>
      <c r="V11" s="37"/>
      <c r="W11" s="37"/>
      <c r="X11" s="37"/>
      <c r="Y11" s="37"/>
      <c r="Z11" s="37"/>
      <c r="AA11" s="37"/>
      <c r="AB11" s="37"/>
    </row>
    <row r="12" spans="1:28" ht="14.1" customHeight="1" x14ac:dyDescent="0.2">
      <c r="A12" s="29"/>
      <c r="B12" s="52" t="s">
        <v>15</v>
      </c>
      <c r="C12" s="20">
        <v>506</v>
      </c>
      <c r="D12" s="21">
        <v>538</v>
      </c>
      <c r="E12" s="21">
        <v>457</v>
      </c>
      <c r="F12" s="19">
        <v>447</v>
      </c>
      <c r="G12" s="21">
        <v>446</v>
      </c>
      <c r="H12" s="19">
        <v>572</v>
      </c>
      <c r="I12" s="19">
        <v>550.27499999999998</v>
      </c>
      <c r="J12" s="19">
        <v>568.077</v>
      </c>
      <c r="K12" s="19"/>
      <c r="L12" s="19"/>
      <c r="M12" s="19"/>
      <c r="N12" s="38"/>
      <c r="P12" s="205"/>
      <c r="Q12" s="205"/>
      <c r="V12" s="37"/>
      <c r="W12" s="37"/>
      <c r="X12" s="37"/>
      <c r="Y12" s="37"/>
      <c r="Z12" s="37"/>
      <c r="AA12" s="37"/>
      <c r="AB12" s="37"/>
    </row>
    <row r="13" spans="1:28" ht="14.1" customHeight="1" x14ac:dyDescent="0.2">
      <c r="A13" s="75"/>
      <c r="B13" s="76" t="s">
        <v>35</v>
      </c>
      <c r="C13" s="77">
        <f>C10+C11+C12</f>
        <v>7915</v>
      </c>
      <c r="D13" s="77">
        <v>6364</v>
      </c>
      <c r="E13" s="77">
        <v>9477</v>
      </c>
      <c r="F13" s="77">
        <v>7888</v>
      </c>
      <c r="G13" s="77">
        <f t="shared" ref="G13" si="6">SUM(G10:G12)</f>
        <v>7842</v>
      </c>
      <c r="H13" s="77">
        <f t="shared" ref="H13:I13" si="7">SUM(H10:H12)</f>
        <v>9067</v>
      </c>
      <c r="I13" s="77">
        <f t="shared" si="7"/>
        <v>9488.7749999999996</v>
      </c>
      <c r="J13" s="77">
        <f t="shared" ref="J13:N13" si="8">SUM(J10:J12)</f>
        <v>7649.799</v>
      </c>
      <c r="K13" s="77">
        <f t="shared" si="8"/>
        <v>0</v>
      </c>
      <c r="L13" s="77">
        <f t="shared" si="8"/>
        <v>0</v>
      </c>
      <c r="M13" s="77">
        <f t="shared" si="8"/>
        <v>0</v>
      </c>
      <c r="N13" s="78">
        <f t="shared" si="8"/>
        <v>0</v>
      </c>
    </row>
    <row r="14" spans="1:28" ht="14.1" customHeight="1" x14ac:dyDescent="0.2">
      <c r="A14" s="29"/>
      <c r="B14" s="52" t="s">
        <v>36</v>
      </c>
      <c r="C14" s="20">
        <v>5582</v>
      </c>
      <c r="D14" s="21">
        <v>590</v>
      </c>
      <c r="E14" s="21">
        <v>1051</v>
      </c>
      <c r="F14" s="19">
        <v>648</v>
      </c>
      <c r="G14" s="21">
        <v>719</v>
      </c>
      <c r="H14" s="19">
        <v>7113</v>
      </c>
      <c r="I14" s="19">
        <v>1446.4269999999999</v>
      </c>
      <c r="J14" s="34">
        <v>969.99599999999998</v>
      </c>
      <c r="K14" s="19"/>
      <c r="L14" s="19"/>
      <c r="M14" s="19"/>
      <c r="N14" s="38"/>
      <c r="P14" s="36"/>
      <c r="Q14" s="36"/>
      <c r="V14" s="37"/>
      <c r="W14" s="37"/>
      <c r="X14" s="37"/>
      <c r="Y14" s="37"/>
      <c r="Z14" s="37"/>
      <c r="AA14" s="37"/>
      <c r="AB14" s="37"/>
    </row>
    <row r="15" spans="1:28" ht="14.1" customHeight="1" x14ac:dyDescent="0.2">
      <c r="A15" s="29"/>
      <c r="B15" s="52" t="s">
        <v>61</v>
      </c>
      <c r="C15" s="50"/>
      <c r="D15" s="21"/>
      <c r="E15" s="21"/>
      <c r="F15" s="19"/>
      <c r="G15" s="21"/>
      <c r="H15" s="19"/>
      <c r="I15" s="19"/>
      <c r="J15" s="19"/>
      <c r="K15" s="19"/>
      <c r="L15" s="19"/>
      <c r="M15" s="19"/>
      <c r="N15" s="38"/>
      <c r="O15" s="35"/>
      <c r="P15" s="36"/>
      <c r="Q15" s="36"/>
      <c r="V15" s="37"/>
      <c r="W15" s="37"/>
      <c r="X15" s="37"/>
      <c r="Y15" s="37"/>
      <c r="Z15" s="37"/>
      <c r="AA15" s="37"/>
      <c r="AB15" s="37"/>
    </row>
    <row r="16" spans="1:28" ht="14.1" customHeight="1" x14ac:dyDescent="0.2">
      <c r="A16" s="29"/>
      <c r="B16" s="52" t="s">
        <v>60</v>
      </c>
      <c r="C16" s="50"/>
      <c r="D16" s="21"/>
      <c r="E16" s="21"/>
      <c r="F16" s="19"/>
      <c r="G16" s="21"/>
      <c r="H16" s="19"/>
      <c r="I16" s="19"/>
      <c r="J16" s="19"/>
      <c r="K16" s="19"/>
      <c r="L16" s="19"/>
      <c r="M16" s="19"/>
      <c r="N16" s="38"/>
      <c r="O16" s="35"/>
      <c r="P16" s="36"/>
      <c r="Q16" s="36"/>
      <c r="V16" s="37"/>
      <c r="W16" s="37"/>
      <c r="X16" s="37"/>
      <c r="Y16" s="37"/>
      <c r="Z16" s="37"/>
      <c r="AA16" s="37"/>
      <c r="AB16" s="37"/>
    </row>
    <row r="17" spans="1:28" ht="14.1" customHeight="1" thickBot="1" x14ac:dyDescent="0.25">
      <c r="A17" s="88"/>
      <c r="B17" s="89" t="s">
        <v>64</v>
      </c>
      <c r="C17" s="90">
        <f>SUM(C13:C16)</f>
        <v>13497</v>
      </c>
      <c r="D17" s="90">
        <f>D13+D14</f>
        <v>6954</v>
      </c>
      <c r="E17" s="90">
        <f t="shared" ref="E17:F17" si="9">E13+E14</f>
        <v>10528</v>
      </c>
      <c r="F17" s="90">
        <f t="shared" si="9"/>
        <v>8536</v>
      </c>
      <c r="G17" s="90">
        <f t="shared" ref="G17:I17" si="10">SUM(G13:G16)</f>
        <v>8561</v>
      </c>
      <c r="H17" s="90">
        <f t="shared" si="10"/>
        <v>16180</v>
      </c>
      <c r="I17" s="90">
        <f t="shared" si="10"/>
        <v>10935.201999999999</v>
      </c>
      <c r="J17" s="90">
        <f t="shared" ref="J17:N17" si="11">SUM(J13:J16)</f>
        <v>8619.7950000000001</v>
      </c>
      <c r="K17" s="90">
        <f t="shared" si="11"/>
        <v>0</v>
      </c>
      <c r="L17" s="90">
        <f t="shared" si="11"/>
        <v>0</v>
      </c>
      <c r="M17" s="90">
        <f t="shared" si="11"/>
        <v>0</v>
      </c>
      <c r="N17" s="91">
        <f t="shared" si="11"/>
        <v>0</v>
      </c>
    </row>
    <row r="18" spans="1:28" ht="14.1" customHeight="1" x14ac:dyDescent="0.2">
      <c r="A18" s="69" t="s">
        <v>37</v>
      </c>
      <c r="B18" s="70"/>
      <c r="C18" s="85"/>
      <c r="D18" s="85"/>
      <c r="E18" s="178"/>
      <c r="F18" s="71"/>
      <c r="G18" s="178"/>
      <c r="H18" s="71"/>
      <c r="I18" s="71"/>
      <c r="J18" s="86"/>
      <c r="K18" s="71"/>
      <c r="L18" s="71"/>
      <c r="M18" s="71"/>
      <c r="N18" s="87"/>
    </row>
    <row r="19" spans="1:28" ht="14.1" customHeight="1" x14ac:dyDescent="0.2">
      <c r="A19" s="30"/>
      <c r="B19" s="54" t="s">
        <v>89</v>
      </c>
      <c r="C19" s="20">
        <v>5296</v>
      </c>
      <c r="D19" s="21">
        <v>4636</v>
      </c>
      <c r="E19" s="21">
        <v>4366</v>
      </c>
      <c r="F19" s="21">
        <v>4448</v>
      </c>
      <c r="G19" s="21">
        <v>4498</v>
      </c>
      <c r="H19" s="21">
        <v>4378</v>
      </c>
      <c r="I19" s="21">
        <v>4232.3760000000002</v>
      </c>
      <c r="J19" s="21">
        <v>3249.0830000000001</v>
      </c>
      <c r="K19" s="19"/>
      <c r="L19" s="21"/>
      <c r="M19" s="21"/>
      <c r="N19" s="39"/>
      <c r="P19" s="40"/>
      <c r="V19" s="37"/>
      <c r="W19" s="37"/>
      <c r="X19" s="37"/>
      <c r="Y19" s="37"/>
      <c r="Z19" s="37"/>
      <c r="AA19" s="37"/>
      <c r="AB19" s="37"/>
    </row>
    <row r="20" spans="1:28" ht="14.1" customHeight="1" x14ac:dyDescent="0.2">
      <c r="A20" s="31"/>
      <c r="B20" s="55" t="s">
        <v>90</v>
      </c>
      <c r="C20" s="20">
        <v>1746</v>
      </c>
      <c r="D20" s="21">
        <v>1280</v>
      </c>
      <c r="E20" s="21">
        <v>1269</v>
      </c>
      <c r="F20" s="21">
        <v>1215</v>
      </c>
      <c r="G20" s="21">
        <v>1204</v>
      </c>
      <c r="H20" s="21">
        <v>1162</v>
      </c>
      <c r="I20" s="21">
        <v>1087.3489999999999</v>
      </c>
      <c r="J20" s="21">
        <v>2378.79</v>
      </c>
      <c r="K20" s="19"/>
      <c r="L20" s="21"/>
      <c r="M20" s="21"/>
      <c r="N20" s="39"/>
      <c r="P20" s="40"/>
      <c r="V20" s="37"/>
      <c r="W20" s="37"/>
      <c r="X20" s="37"/>
      <c r="Y20" s="37"/>
      <c r="Z20" s="37"/>
      <c r="AA20" s="37"/>
      <c r="AB20" s="37"/>
    </row>
    <row r="21" spans="1:28" ht="14.1" customHeight="1" x14ac:dyDescent="0.2">
      <c r="A21" s="30"/>
      <c r="B21" s="54" t="s">
        <v>38</v>
      </c>
      <c r="C21" s="20">
        <v>0</v>
      </c>
      <c r="D21" s="21">
        <v>1</v>
      </c>
      <c r="E21" s="21">
        <v>0.9</v>
      </c>
      <c r="F21" s="21">
        <v>2</v>
      </c>
      <c r="G21" s="21"/>
      <c r="H21" s="21">
        <v>6</v>
      </c>
      <c r="I21" s="21">
        <v>1.4419999999999999</v>
      </c>
      <c r="J21" s="41"/>
      <c r="K21" s="19"/>
      <c r="L21" s="21"/>
      <c r="M21" s="21"/>
      <c r="N21" s="39"/>
      <c r="V21" s="37"/>
      <c r="W21" s="37"/>
      <c r="X21" s="37"/>
      <c r="Y21" s="37"/>
      <c r="Z21" s="37"/>
      <c r="AA21" s="37"/>
      <c r="AB21" s="37"/>
    </row>
    <row r="22" spans="1:28" ht="14.1" customHeight="1" x14ac:dyDescent="0.2">
      <c r="A22" s="79"/>
      <c r="B22" s="80" t="s">
        <v>39</v>
      </c>
      <c r="C22" s="81">
        <f>SUM(C19:C21)</f>
        <v>7042</v>
      </c>
      <c r="D22" s="81">
        <f>D19+D20+D21</f>
        <v>5917</v>
      </c>
      <c r="E22" s="81">
        <f t="shared" ref="E22:F22" si="12">E19+E20+E21</f>
        <v>5635.9</v>
      </c>
      <c r="F22" s="81">
        <f t="shared" si="12"/>
        <v>5665</v>
      </c>
      <c r="G22" s="81">
        <f t="shared" ref="G22:I22" si="13">SUM(G19:G21)</f>
        <v>5702</v>
      </c>
      <c r="H22" s="81">
        <f t="shared" si="13"/>
        <v>5546</v>
      </c>
      <c r="I22" s="81">
        <f t="shared" si="13"/>
        <v>5321.1670000000004</v>
      </c>
      <c r="J22" s="81">
        <f t="shared" ref="J22:N22" si="14">SUM(J19:J21)</f>
        <v>5627.8729999999996</v>
      </c>
      <c r="K22" s="81">
        <f t="shared" si="14"/>
        <v>0</v>
      </c>
      <c r="L22" s="81">
        <f t="shared" si="14"/>
        <v>0</v>
      </c>
      <c r="M22" s="81">
        <f t="shared" si="14"/>
        <v>0</v>
      </c>
      <c r="N22" s="82">
        <f t="shared" si="14"/>
        <v>0</v>
      </c>
    </row>
    <row r="23" spans="1:28" ht="14.1" customHeight="1" x14ac:dyDescent="0.2">
      <c r="A23" s="32"/>
      <c r="B23" s="54" t="s">
        <v>21</v>
      </c>
      <c r="C23" s="20">
        <v>847</v>
      </c>
      <c r="D23" s="21">
        <v>1006</v>
      </c>
      <c r="E23" s="21">
        <v>1102</v>
      </c>
      <c r="F23" s="21">
        <v>730</v>
      </c>
      <c r="G23" s="21">
        <v>641</v>
      </c>
      <c r="H23" s="21">
        <v>1888</v>
      </c>
      <c r="I23" s="21">
        <v>1375.453</v>
      </c>
      <c r="J23" s="19">
        <v>776.11099999999999</v>
      </c>
      <c r="K23" s="19"/>
      <c r="L23" s="21"/>
      <c r="M23" s="21"/>
      <c r="N23" s="39"/>
      <c r="V23" s="37"/>
      <c r="W23" s="37"/>
      <c r="X23" s="37"/>
      <c r="Y23" s="37"/>
      <c r="Z23" s="37"/>
      <c r="AA23" s="37"/>
      <c r="AB23" s="37"/>
    </row>
    <row r="24" spans="1:28" ht="14.1" customHeight="1" x14ac:dyDescent="0.2">
      <c r="A24" s="32"/>
      <c r="B24" s="54" t="s">
        <v>83</v>
      </c>
      <c r="C24" s="20">
        <v>125</v>
      </c>
      <c r="D24" s="21">
        <v>125</v>
      </c>
      <c r="E24" s="21">
        <v>113</v>
      </c>
      <c r="F24" s="21">
        <v>126</v>
      </c>
      <c r="G24" s="21">
        <v>169</v>
      </c>
      <c r="H24" s="21">
        <v>111</v>
      </c>
      <c r="I24" s="21">
        <v>162.03100000000001</v>
      </c>
      <c r="J24" s="19">
        <v>123.74299999999999</v>
      </c>
      <c r="K24" s="19"/>
      <c r="L24" s="21"/>
      <c r="M24" s="21"/>
      <c r="N24" s="39"/>
      <c r="V24" s="37"/>
      <c r="W24" s="37"/>
      <c r="X24" s="37"/>
      <c r="Y24" s="37"/>
      <c r="Z24" s="37"/>
      <c r="AA24" s="37"/>
      <c r="AB24" s="37"/>
    </row>
    <row r="25" spans="1:28" ht="14.1" customHeight="1" x14ac:dyDescent="0.2">
      <c r="A25" s="32"/>
      <c r="B25" s="54" t="s">
        <v>84</v>
      </c>
      <c r="C25" s="20">
        <v>99</v>
      </c>
      <c r="D25" s="21">
        <v>119</v>
      </c>
      <c r="E25" s="21">
        <v>114</v>
      </c>
      <c r="F25" s="21">
        <v>138</v>
      </c>
      <c r="G25" s="21">
        <v>142</v>
      </c>
      <c r="H25" s="21">
        <v>149</v>
      </c>
      <c r="I25" s="21">
        <v>102.107</v>
      </c>
      <c r="J25" s="19">
        <v>175.702</v>
      </c>
      <c r="K25" s="19"/>
      <c r="L25" s="21"/>
      <c r="M25" s="21"/>
      <c r="N25" s="39"/>
      <c r="V25" s="37"/>
      <c r="W25" s="37"/>
      <c r="X25" s="37"/>
      <c r="Y25" s="37"/>
      <c r="Z25" s="37"/>
      <c r="AA25" s="37"/>
      <c r="AB25" s="37"/>
    </row>
    <row r="26" spans="1:28" ht="14.1" customHeight="1" x14ac:dyDescent="0.2">
      <c r="A26" s="32"/>
      <c r="B26" s="54" t="s">
        <v>86</v>
      </c>
      <c r="C26" s="20">
        <v>1187</v>
      </c>
      <c r="D26" s="21">
        <v>508</v>
      </c>
      <c r="E26" s="21">
        <v>829</v>
      </c>
      <c r="F26" s="21">
        <v>727</v>
      </c>
      <c r="G26" s="21">
        <v>618</v>
      </c>
      <c r="H26" s="21">
        <v>869</v>
      </c>
      <c r="I26" s="21">
        <v>962.51400000000001</v>
      </c>
      <c r="J26" s="19">
        <v>1121.9580000000001</v>
      </c>
      <c r="K26" s="19"/>
      <c r="L26" s="21"/>
      <c r="M26" s="21"/>
      <c r="N26" s="39"/>
      <c r="V26" s="37"/>
      <c r="W26" s="37"/>
      <c r="X26" s="37"/>
      <c r="Y26" s="37"/>
      <c r="Z26" s="37"/>
      <c r="AA26" s="37"/>
      <c r="AB26" s="37"/>
    </row>
    <row r="27" spans="1:28" ht="14.1" customHeight="1" x14ac:dyDescent="0.2">
      <c r="A27" s="32"/>
      <c r="B27" s="54" t="s">
        <v>22</v>
      </c>
      <c r="C27" s="20">
        <v>204</v>
      </c>
      <c r="D27" s="21">
        <v>193</v>
      </c>
      <c r="E27" s="21">
        <v>278</v>
      </c>
      <c r="F27" s="21">
        <v>238</v>
      </c>
      <c r="G27" s="21">
        <v>214</v>
      </c>
      <c r="H27" s="21">
        <v>277</v>
      </c>
      <c r="I27" s="21">
        <v>158.94</v>
      </c>
      <c r="J27" s="19">
        <v>204.41300000000001</v>
      </c>
      <c r="K27" s="19"/>
      <c r="L27" s="21"/>
      <c r="M27" s="21"/>
      <c r="N27" s="39"/>
      <c r="Y27" s="40"/>
      <c r="AB27" s="37"/>
    </row>
    <row r="28" spans="1:28" ht="14.1" customHeight="1" x14ac:dyDescent="0.2">
      <c r="A28" s="79"/>
      <c r="B28" s="80" t="s">
        <v>23</v>
      </c>
      <c r="C28" s="81">
        <f t="shared" ref="C28" si="15">SUM(C23:C27)</f>
        <v>2462</v>
      </c>
      <c r="D28" s="81">
        <f>D23+D24+D25+D26+D27</f>
        <v>1951</v>
      </c>
      <c r="E28" s="81">
        <f t="shared" ref="E28:F28" si="16">E23+E24+E25+E26+E27</f>
        <v>2436</v>
      </c>
      <c r="F28" s="81">
        <f t="shared" si="16"/>
        <v>1959</v>
      </c>
      <c r="G28" s="81">
        <f t="shared" ref="G28" si="17">SUM(G23:G27)</f>
        <v>1784</v>
      </c>
      <c r="H28" s="81">
        <f t="shared" ref="H28:I28" si="18">SUM(H23:H27)</f>
        <v>3294</v>
      </c>
      <c r="I28" s="81">
        <f t="shared" si="18"/>
        <v>2761.0450000000001</v>
      </c>
      <c r="J28" s="81">
        <f t="shared" ref="J28:N28" si="19">SUM(J23:J27)</f>
        <v>2401.9270000000001</v>
      </c>
      <c r="K28" s="81">
        <f t="shared" si="19"/>
        <v>0</v>
      </c>
      <c r="L28" s="81">
        <f t="shared" si="19"/>
        <v>0</v>
      </c>
      <c r="M28" s="81">
        <f t="shared" si="19"/>
        <v>0</v>
      </c>
      <c r="N28" s="82">
        <f t="shared" si="19"/>
        <v>0</v>
      </c>
      <c r="O28" s="42"/>
    </row>
    <row r="29" spans="1:28" ht="14.1" customHeight="1" x14ac:dyDescent="0.2">
      <c r="A29" s="29"/>
      <c r="B29" s="54" t="s">
        <v>40</v>
      </c>
      <c r="C29" s="50">
        <v>313</v>
      </c>
      <c r="D29" s="21">
        <v>6</v>
      </c>
      <c r="E29" s="21">
        <v>257</v>
      </c>
      <c r="F29" s="21">
        <v>241</v>
      </c>
      <c r="G29" s="21">
        <v>266</v>
      </c>
      <c r="H29" s="21">
        <v>104</v>
      </c>
      <c r="I29" s="21">
        <v>331.54199999999997</v>
      </c>
      <c r="J29" s="19">
        <v>270.709</v>
      </c>
      <c r="K29" s="19"/>
      <c r="L29" s="21"/>
      <c r="M29" s="21"/>
      <c r="N29" s="39"/>
      <c r="O29" s="42"/>
      <c r="AB29" s="37"/>
    </row>
    <row r="30" spans="1:28" ht="14.1" customHeight="1" x14ac:dyDescent="0.2">
      <c r="A30" s="32"/>
      <c r="B30" s="54" t="s">
        <v>41</v>
      </c>
      <c r="C30" s="20">
        <v>10</v>
      </c>
      <c r="D30" s="21">
        <v>6</v>
      </c>
      <c r="E30" s="21">
        <v>12</v>
      </c>
      <c r="F30" s="21">
        <v>19</v>
      </c>
      <c r="G30" s="21">
        <v>65</v>
      </c>
      <c r="H30" s="21">
        <v>26</v>
      </c>
      <c r="I30" s="21">
        <v>44.683999999999997</v>
      </c>
      <c r="J30" s="19">
        <v>45.615000000000002</v>
      </c>
      <c r="K30" s="19"/>
      <c r="L30" s="21"/>
      <c r="M30" s="21"/>
      <c r="N30" s="39"/>
      <c r="O30" s="42"/>
      <c r="AB30" s="37"/>
    </row>
    <row r="31" spans="1:28" ht="14.1" customHeight="1" x14ac:dyDescent="0.2">
      <c r="A31" s="32"/>
      <c r="B31" s="54" t="s">
        <v>42</v>
      </c>
      <c r="C31" s="20">
        <v>165</v>
      </c>
      <c r="D31" s="21">
        <v>1</v>
      </c>
      <c r="E31" s="21">
        <v>10</v>
      </c>
      <c r="F31" s="21">
        <v>7</v>
      </c>
      <c r="G31" s="21">
        <v>34</v>
      </c>
      <c r="H31" s="21">
        <v>26</v>
      </c>
      <c r="I31" s="21">
        <v>8.25</v>
      </c>
      <c r="J31" s="19">
        <v>10.198</v>
      </c>
      <c r="K31" s="19"/>
      <c r="L31" s="21"/>
      <c r="M31" s="21"/>
      <c r="N31" s="39"/>
      <c r="O31" s="42"/>
      <c r="Y31" s="40"/>
      <c r="AB31" s="37"/>
    </row>
    <row r="32" spans="1:28" ht="14.1" customHeight="1" x14ac:dyDescent="0.2">
      <c r="A32" s="32"/>
      <c r="B32" s="54" t="s">
        <v>43</v>
      </c>
      <c r="C32" s="20">
        <v>6</v>
      </c>
      <c r="D32" s="21">
        <v>8</v>
      </c>
      <c r="E32" s="21">
        <v>5</v>
      </c>
      <c r="F32" s="21"/>
      <c r="G32" s="21">
        <v>20</v>
      </c>
      <c r="H32" s="21">
        <v>28</v>
      </c>
      <c r="I32" s="21">
        <v>24.704000000000001</v>
      </c>
      <c r="J32" s="19">
        <v>8.8794400000000007</v>
      </c>
      <c r="K32" s="19"/>
      <c r="L32" s="21"/>
      <c r="M32" s="21"/>
      <c r="N32" s="39"/>
      <c r="O32" s="42"/>
      <c r="AB32" s="37"/>
    </row>
    <row r="33" spans="1:28" ht="14.1" customHeight="1" x14ac:dyDescent="0.2">
      <c r="A33" s="32"/>
      <c r="B33" s="54" t="s">
        <v>44</v>
      </c>
      <c r="C33" s="20">
        <v>4</v>
      </c>
      <c r="D33" s="21">
        <v>3</v>
      </c>
      <c r="E33" s="21">
        <v>24</v>
      </c>
      <c r="F33" s="21">
        <v>41</v>
      </c>
      <c r="G33" s="21">
        <v>9</v>
      </c>
      <c r="H33" s="21">
        <v>3</v>
      </c>
      <c r="I33" s="21">
        <v>144.131</v>
      </c>
      <c r="J33" s="19">
        <v>40.094000000000001</v>
      </c>
      <c r="K33" s="19"/>
      <c r="L33" s="21"/>
      <c r="M33" s="21"/>
      <c r="N33" s="39"/>
      <c r="AB33" s="37"/>
    </row>
    <row r="34" spans="1:28" ht="14.1" customHeight="1" x14ac:dyDescent="0.2">
      <c r="A34" s="79"/>
      <c r="B34" s="80" t="s">
        <v>45</v>
      </c>
      <c r="C34" s="83">
        <v>184</v>
      </c>
      <c r="D34" s="83">
        <f>D30+D31+D32+D33</f>
        <v>18</v>
      </c>
      <c r="E34" s="83">
        <f t="shared" ref="E34" si="20">E30+E31+E32+E33</f>
        <v>51</v>
      </c>
      <c r="F34" s="83">
        <f>F30+F31+F33</f>
        <v>67</v>
      </c>
      <c r="G34" s="83">
        <f t="shared" ref="G34" si="21">SUM(G30:G33)</f>
        <v>128</v>
      </c>
      <c r="H34" s="83">
        <f t="shared" ref="H34:I34" si="22">SUM(H30:H33)</f>
        <v>83</v>
      </c>
      <c r="I34" s="83">
        <f t="shared" si="22"/>
        <v>221.76900000000001</v>
      </c>
      <c r="J34" s="83">
        <f t="shared" ref="J34:N34" si="23">SUM(J30:J33)</f>
        <v>104.78644</v>
      </c>
      <c r="K34" s="83">
        <f t="shared" si="23"/>
        <v>0</v>
      </c>
      <c r="L34" s="83">
        <f t="shared" si="23"/>
        <v>0</v>
      </c>
      <c r="M34" s="83">
        <f t="shared" si="23"/>
        <v>0</v>
      </c>
      <c r="N34" s="84">
        <f t="shared" si="23"/>
        <v>0</v>
      </c>
    </row>
    <row r="35" spans="1:28" ht="14.1" customHeight="1" x14ac:dyDescent="0.2">
      <c r="A35" s="29"/>
      <c r="B35" s="54" t="s">
        <v>46</v>
      </c>
      <c r="C35" s="18">
        <v>5082</v>
      </c>
      <c r="D35" s="34">
        <v>664</v>
      </c>
      <c r="E35" s="34">
        <v>626</v>
      </c>
      <c r="F35" s="21">
        <v>481</v>
      </c>
      <c r="G35" s="21">
        <v>661</v>
      </c>
      <c r="H35" s="21">
        <v>7158</v>
      </c>
      <c r="I35" s="21">
        <v>1870.2829999999999</v>
      </c>
      <c r="J35" s="19">
        <v>400.09199999999998</v>
      </c>
      <c r="K35" s="19"/>
      <c r="L35" s="21"/>
      <c r="M35" s="21"/>
      <c r="N35" s="39"/>
      <c r="AB35" s="37"/>
    </row>
    <row r="36" spans="1:28" ht="14.1" customHeight="1" x14ac:dyDescent="0.2">
      <c r="A36" s="29"/>
      <c r="B36" s="54" t="s">
        <v>62</v>
      </c>
      <c r="C36" s="51"/>
      <c r="D36" s="19"/>
      <c r="E36" s="19"/>
      <c r="F36" s="21"/>
      <c r="G36" s="21"/>
      <c r="H36" s="21"/>
      <c r="I36" s="21"/>
      <c r="J36" s="19"/>
      <c r="K36" s="19"/>
      <c r="L36" s="21"/>
      <c r="M36" s="21"/>
      <c r="N36" s="39"/>
      <c r="AB36" s="37"/>
    </row>
    <row r="37" spans="1:28" ht="14.1" customHeight="1" x14ac:dyDescent="0.2">
      <c r="A37" s="29"/>
      <c r="B37" s="54" t="s">
        <v>91</v>
      </c>
      <c r="C37" s="51"/>
      <c r="D37" s="19"/>
      <c r="E37" s="19"/>
      <c r="F37" s="21"/>
      <c r="G37" s="21"/>
      <c r="H37" s="21"/>
      <c r="I37" s="21"/>
      <c r="J37" s="19"/>
      <c r="K37" s="19"/>
      <c r="L37" s="21"/>
      <c r="M37" s="21"/>
      <c r="N37" s="39"/>
      <c r="AB37" s="37"/>
    </row>
    <row r="38" spans="1:28" ht="14.1" customHeight="1" x14ac:dyDescent="0.2">
      <c r="A38" s="92"/>
      <c r="B38" s="93" t="s">
        <v>88</v>
      </c>
      <c r="C38" s="94">
        <f>C22+C28+C29+C34+C35+C36+C37</f>
        <v>15083</v>
      </c>
      <c r="D38" s="94">
        <f>D22+D28+D29+D34+D35</f>
        <v>8556</v>
      </c>
      <c r="E38" s="94">
        <f t="shared" ref="E38:F38" si="24">E22+E28+E29+E34+E35</f>
        <v>9005.9</v>
      </c>
      <c r="F38" s="94">
        <f t="shared" si="24"/>
        <v>8413</v>
      </c>
      <c r="G38" s="94">
        <f t="shared" ref="G38:I38" si="25">G37+G36+G35+G34+G29+G28+G22</f>
        <v>8541</v>
      </c>
      <c r="H38" s="94">
        <f t="shared" si="25"/>
        <v>16185</v>
      </c>
      <c r="I38" s="94">
        <f t="shared" si="25"/>
        <v>10505.806</v>
      </c>
      <c r="J38" s="94">
        <f t="shared" ref="J38:N38" si="26">J37+J36+J35+J34+J29+J28+J22</f>
        <v>8805.3874399999986</v>
      </c>
      <c r="K38" s="94">
        <f t="shared" si="26"/>
        <v>0</v>
      </c>
      <c r="L38" s="94">
        <f t="shared" si="26"/>
        <v>0</v>
      </c>
      <c r="M38" s="94">
        <f t="shared" si="26"/>
        <v>0</v>
      </c>
      <c r="N38" s="95">
        <f t="shared" si="26"/>
        <v>0</v>
      </c>
      <c r="Y38" s="40"/>
    </row>
    <row r="39" spans="1:28" ht="14.1" customHeight="1" thickBot="1" x14ac:dyDescent="0.25">
      <c r="A39" s="57"/>
      <c r="B39" s="56" t="s">
        <v>47</v>
      </c>
      <c r="C39" s="33">
        <f>C17-C38</f>
        <v>-1586</v>
      </c>
      <c r="D39" s="33">
        <f>D17-D38</f>
        <v>-1602</v>
      </c>
      <c r="E39" s="33">
        <f t="shared" ref="E39:I39" si="27">E17-E38</f>
        <v>1522.1000000000004</v>
      </c>
      <c r="F39" s="33">
        <f t="shared" si="27"/>
        <v>123</v>
      </c>
      <c r="G39" s="33">
        <f t="shared" si="27"/>
        <v>20</v>
      </c>
      <c r="H39" s="33">
        <f t="shared" si="27"/>
        <v>-5</v>
      </c>
      <c r="I39" s="33">
        <f t="shared" si="27"/>
        <v>429.39599999999882</v>
      </c>
      <c r="J39" s="33">
        <f t="shared" ref="J39:N39" si="28">J17-J38</f>
        <v>-185.59243999999853</v>
      </c>
      <c r="K39" s="33">
        <f t="shared" si="28"/>
        <v>0</v>
      </c>
      <c r="L39" s="33">
        <f t="shared" si="28"/>
        <v>0</v>
      </c>
      <c r="M39" s="33">
        <f t="shared" si="28"/>
        <v>0</v>
      </c>
      <c r="N39" s="49">
        <f t="shared" si="28"/>
        <v>0</v>
      </c>
      <c r="Y39" s="37"/>
    </row>
    <row r="40" spans="1:28" ht="18" customHeight="1" thickBot="1" x14ac:dyDescent="0.3">
      <c r="A40" s="206" t="s">
        <v>50</v>
      </c>
      <c r="B40" s="207"/>
      <c r="C40" s="106">
        <f>C3+C17-C38</f>
        <v>1662</v>
      </c>
      <c r="D40" s="106">
        <f>D3+D17-D38</f>
        <v>60</v>
      </c>
      <c r="E40" s="106">
        <f t="shared" ref="E40:I40" si="29">E3+E17-E38</f>
        <v>1582.1000000000004</v>
      </c>
      <c r="F40" s="106">
        <f t="shared" si="29"/>
        <v>1705</v>
      </c>
      <c r="G40" s="106">
        <f t="shared" si="29"/>
        <v>1725</v>
      </c>
      <c r="H40" s="106">
        <f t="shared" si="29"/>
        <v>1720</v>
      </c>
      <c r="I40" s="106">
        <f t="shared" si="29"/>
        <v>2149.3959999999988</v>
      </c>
      <c r="J40" s="106">
        <f t="shared" ref="J40:N40" si="30">J3+J17-J38</f>
        <v>1963.8035600000003</v>
      </c>
      <c r="K40" s="106">
        <f t="shared" si="30"/>
        <v>1963.8035600000003</v>
      </c>
      <c r="L40" s="106">
        <f t="shared" si="30"/>
        <v>1963.8035600000003</v>
      </c>
      <c r="M40" s="106">
        <f t="shared" si="30"/>
        <v>1963.8035600000003</v>
      </c>
      <c r="N40" s="107">
        <f t="shared" si="30"/>
        <v>1963.8035600000003</v>
      </c>
    </row>
    <row r="41" spans="1:28" ht="18" customHeight="1" x14ac:dyDescent="0.25">
      <c r="A41" s="26"/>
      <c r="B41" s="10"/>
      <c r="C41" s="27"/>
      <c r="D41" s="28"/>
      <c r="E41" s="28"/>
      <c r="F41" s="28"/>
      <c r="G41" s="28"/>
    </row>
    <row r="42" spans="1:28" x14ac:dyDescent="0.2">
      <c r="B42" t="s">
        <v>96</v>
      </c>
    </row>
  </sheetData>
  <mergeCells count="4">
    <mergeCell ref="A4:B4"/>
    <mergeCell ref="P12:Q12"/>
    <mergeCell ref="A40:B40"/>
    <mergeCell ref="A2:B2"/>
  </mergeCells>
  <printOptions gridLines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Header>&amp;R&amp;A</oddHeader>
    <oddFooter>&amp;L&amp;D&amp;RSpracoval:   ekonóm1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2</vt:i4>
      </vt:variant>
    </vt:vector>
  </HeadingPairs>
  <TitlesOfParts>
    <vt:vector size="6" baseType="lpstr">
      <vt:lpstr>Cover</vt:lpstr>
      <vt:lpstr>Výkaz ziskov a strát_mesačne</vt:lpstr>
      <vt:lpstr>Výkaz_aktív a záväzkov_mesačne</vt:lpstr>
      <vt:lpstr>Výhľad peňažných tokov_mesačne</vt:lpstr>
      <vt:lpstr>'Výhľad peňažných tokov_mesačne'!Oblasť_tlače</vt:lpstr>
      <vt:lpstr>'Výkaz ziskov a strát_mesačne'!Oblasť_tlače</vt:lpstr>
    </vt:vector>
  </TitlesOfParts>
  <Company>MZ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Kucerová Zuzana</dc:creator>
  <cp:lastModifiedBy>Vaslíková</cp:lastModifiedBy>
  <cp:lastPrinted>2022-07-25T05:00:51Z</cp:lastPrinted>
  <dcterms:created xsi:type="dcterms:W3CDTF">2012-03-20T09:28:01Z</dcterms:created>
  <dcterms:modified xsi:type="dcterms:W3CDTF">2022-08-30T06:57:15Z</dcterms:modified>
</cp:coreProperties>
</file>