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5440" windowHeight="15990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3" l="1"/>
  <c r="G28" i="3" s="1"/>
  <c r="F27" i="3"/>
  <c r="F28" i="3" s="1"/>
  <c r="G22" i="3"/>
  <c r="F22" i="3"/>
  <c r="G14" i="3"/>
  <c r="F14" i="3"/>
  <c r="G9" i="3"/>
  <c r="F9" i="3"/>
  <c r="D22" i="3"/>
  <c r="D27" i="3" s="1"/>
  <c r="C22" i="3"/>
  <c r="C27" i="3" s="1"/>
  <c r="D14" i="3"/>
  <c r="D28" i="3" s="1"/>
  <c r="D34" i="3" s="1"/>
  <c r="C14" i="3"/>
  <c r="D9" i="3"/>
  <c r="C9" i="3"/>
  <c r="C28" i="3" l="1"/>
  <c r="C34" i="3" s="1"/>
  <c r="G34" i="3" l="1"/>
  <c r="F34" i="3"/>
  <c r="I34" i="4" l="1"/>
  <c r="H34" i="4"/>
  <c r="H38" i="4" s="1"/>
  <c r="I28" i="4"/>
  <c r="H28" i="4"/>
  <c r="I22" i="4"/>
  <c r="H22" i="4"/>
  <c r="I13" i="4"/>
  <c r="I17" i="4" s="1"/>
  <c r="H13" i="4"/>
  <c r="H17" i="4" s="1"/>
  <c r="H3" i="4"/>
  <c r="H6" i="3"/>
  <c r="H7" i="3"/>
  <c r="I38" i="4" l="1"/>
  <c r="I39" i="4" s="1"/>
  <c r="H40" i="4"/>
  <c r="I3" i="4" s="1"/>
  <c r="H39" i="4"/>
  <c r="G34" i="4"/>
  <c r="G28" i="4"/>
  <c r="G38" i="4" s="1"/>
  <c r="G22" i="4"/>
  <c r="G13" i="4"/>
  <c r="G17" i="4" s="1"/>
  <c r="G39" i="4" s="1"/>
  <c r="G3" i="4"/>
  <c r="I40" i="4" l="1"/>
  <c r="G40" i="4"/>
  <c r="F34" i="4" l="1"/>
  <c r="F28" i="4"/>
  <c r="F22" i="4"/>
  <c r="F38" i="4" s="1"/>
  <c r="F39" i="4" s="1"/>
  <c r="F17" i="4"/>
  <c r="F40" i="4" s="1"/>
  <c r="H33" i="3" l="1"/>
  <c r="H32" i="3"/>
  <c r="H29" i="3"/>
  <c r="H26" i="3"/>
  <c r="H25" i="3"/>
  <c r="H23" i="3"/>
  <c r="H20" i="3"/>
  <c r="H19" i="3"/>
  <c r="H18" i="3"/>
  <c r="H13" i="3"/>
  <c r="H10" i="3"/>
  <c r="H8" i="3"/>
  <c r="E34" i="4"/>
  <c r="E28" i="4"/>
  <c r="E22" i="4"/>
  <c r="E17" i="4"/>
  <c r="H31" i="3"/>
  <c r="H30" i="3"/>
  <c r="H24" i="3"/>
  <c r="H21" i="3"/>
  <c r="H12" i="3"/>
  <c r="H11" i="3"/>
  <c r="H17" i="3" l="1"/>
  <c r="E38" i="4"/>
  <c r="E40" i="4" s="1"/>
  <c r="E39" i="4"/>
  <c r="H9" i="3"/>
  <c r="H27" i="3"/>
  <c r="H22" i="3"/>
  <c r="H16" i="3"/>
  <c r="H14" i="3" l="1"/>
  <c r="H28" i="3" l="1"/>
  <c r="H34" i="3"/>
  <c r="E33" i="3" l="1"/>
  <c r="E32" i="3"/>
  <c r="E31" i="3"/>
  <c r="E30" i="3"/>
  <c r="E29" i="3"/>
  <c r="E26" i="3"/>
  <c r="E25" i="3"/>
  <c r="E24" i="3"/>
  <c r="E23" i="3"/>
  <c r="E27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D34" i="4"/>
  <c r="D28" i="4"/>
  <c r="C28" i="4"/>
  <c r="D22" i="4"/>
  <c r="D38" i="4" s="1"/>
  <c r="C22" i="4"/>
  <c r="C38" i="4" s="1"/>
  <c r="D17" i="4"/>
  <c r="D39" i="4" s="1"/>
  <c r="C13" i="4"/>
  <c r="C17" i="4" s="1"/>
  <c r="E14" i="3" l="1"/>
  <c r="E22" i="3"/>
  <c r="E9" i="3"/>
  <c r="C39" i="4"/>
  <c r="C40" i="4"/>
  <c r="D3" i="4" s="1"/>
  <c r="D40" i="4" s="1"/>
  <c r="E28" i="3" l="1"/>
  <c r="E34" i="3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M14" i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L11" i="1" s="1"/>
  <c r="M4" i="1"/>
  <c r="N4" i="1"/>
  <c r="N11" i="1" s="1"/>
  <c r="C4" i="1"/>
  <c r="M21" i="1"/>
  <c r="L21" i="1"/>
  <c r="M11" i="1"/>
  <c r="I11" i="1" l="1"/>
  <c r="H11" i="1"/>
  <c r="G11" i="1"/>
  <c r="F11" i="1"/>
  <c r="E11" i="1"/>
  <c r="K11" i="1"/>
  <c r="J11" i="1"/>
  <c r="D11" i="1"/>
  <c r="C21" i="1" l="1"/>
  <c r="C11" i="1"/>
  <c r="J13" i="4"/>
  <c r="J17" i="4" s="1"/>
  <c r="K13" i="4"/>
  <c r="K17" i="4" s="1"/>
  <c r="L13" i="4"/>
  <c r="L17" i="4" s="1"/>
  <c r="M13" i="4"/>
  <c r="N13" i="4"/>
  <c r="J34" i="4"/>
  <c r="K34" i="4"/>
  <c r="L34" i="4"/>
  <c r="M34" i="4"/>
  <c r="N34" i="4"/>
  <c r="J28" i="4"/>
  <c r="K28" i="4"/>
  <c r="L28" i="4"/>
  <c r="M28" i="4"/>
  <c r="N28" i="4"/>
  <c r="J22" i="4"/>
  <c r="K22" i="4"/>
  <c r="L22" i="4"/>
  <c r="M22" i="4"/>
  <c r="N22" i="4"/>
  <c r="M17" i="4"/>
  <c r="N17" i="4"/>
  <c r="B1" i="4"/>
  <c r="B1" i="1"/>
  <c r="B1" i="3"/>
  <c r="N38" i="4" l="1"/>
  <c r="N39" i="4" s="1"/>
  <c r="L38" i="4"/>
  <c r="L39" i="4" s="1"/>
  <c r="J38" i="4"/>
  <c r="J39" i="4" s="1"/>
  <c r="M38" i="4"/>
  <c r="M39" i="4" s="1"/>
  <c r="K38" i="4"/>
  <c r="K39" i="4" s="1"/>
  <c r="J3" i="4" l="1"/>
  <c r="J40" i="4" s="1"/>
  <c r="K3" i="4" l="1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<sst xmlns="http://schemas.openxmlformats.org/spreadsheetml/2006/main" count="151" uniqueCount="133">
  <si>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</si>
  <si>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</si>
  <si>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</si>
  <si>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</si>
  <si>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</si>
  <si>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</si>
  <si>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</si>
  <si>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</si>
  <si>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</si>
  <si>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</si>
  <si>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</si>
  <si>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</si>
  <si>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</si>
  <si>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</si>
  <si>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</si>
  <si>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</si>
  <si>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</si>
  <si>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</si>
  <si>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</si>
  <si>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</si>
  <si>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</si>
  <si>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</si>
  <si>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</si>
  <si>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</si>
  <si>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</si>
  <si>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</si>
  <si>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</si>
  <si>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</si>
  <si>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</si>
  <si>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</si>
  <si>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</si>
  <si>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</si>
  <si>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</si>
  <si>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</si>
  <si>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</si>
  <si>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</si>
  <si>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</si>
  <si>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</si>
  <si>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</si>
  <si>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</si>
  <si>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</si>
  <si>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</si>
  <si>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</si>
  <si>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</si>
  <si>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</si>
  <si>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</si>
  <si>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</si>
  <si>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</si>
  <si>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</si>
  <si>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</si>
  <si>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</si>
  <si>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</si>
  <si>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</si>
  <si>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</si>
  <si>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</si>
  <si>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</si>
  <si>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</si>
  <si>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</si>
  <si>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</si>
  <si>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</si>
  <si>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</si>
  <si>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</si>
  <si>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</si>
  <si>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</si>
  <si>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</si>
  <si>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</si>
  <si>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</si>
  <si>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</si>
  <si>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</si>
  <si>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</si>
  <si>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</si>
  <si>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</si>
  <si>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</si>
  <si>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</si>
  <si>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</si>
  <si>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</si>
  <si>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</si>
  <si>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</si>
  <si>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</si>
  <si>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</si>
  <si>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</si>
  <si>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</si>
  <si>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</si>
  <si>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</si>
  <si>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</si>
  <si>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</si>
  <si>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</si>
  <si>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</si>
  <si>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</si>
  <si>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</si>
  <si>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</si>
  <si>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</si>
  <si>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</si>
  <si>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</si>
  <si>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</si>
  <si>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</si>
  <si>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</si>
  <si>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</si>
  <si>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</si>
  <si>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</si>
  <si>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</si>
  <si>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10_2022</t>
  </si>
  <si>
    <t>Výhľad 11_2022</t>
  </si>
  <si>
    <t>Výhľad 12_2022</t>
  </si>
  <si>
    <t>Skutočnosť                    k 31.1.2022</t>
  </si>
  <si>
    <t>Skutočnosť                    k 28.2.2022</t>
  </si>
  <si>
    <t>Skutočnosť                    k 31.3.2022</t>
  </si>
  <si>
    <t>Skutočnosť                    k 30.4.2022</t>
  </si>
  <si>
    <t>Skutočnosť                    k 31.5.2022</t>
  </si>
  <si>
    <t>Skutočnosť                    k 30.6.2022</t>
  </si>
  <si>
    <t>Skutočnosť                    k 31.7.2022</t>
  </si>
  <si>
    <t>Skutočnosť                    k 30.9.2022</t>
  </si>
  <si>
    <t>Skutočnosť                    k 31.8.2022</t>
  </si>
  <si>
    <t>Skutočnosť                    k 31.10.2022</t>
  </si>
  <si>
    <t>Skutočnosť                    k 30.11.2022</t>
  </si>
  <si>
    <t>Skutočnosť                    k 31.12.2022</t>
  </si>
  <si>
    <t>rok 2022</t>
  </si>
  <si>
    <t>Univerzitná nemocnica Martin</t>
  </si>
  <si>
    <t xml:space="preserve">Vypracoval: Ing. Anna Cígerová, Zuzana Vaslíková </t>
  </si>
  <si>
    <t>Kontakt: 043/4203456, 043/4203600</t>
  </si>
  <si>
    <t xml:space="preserve">Mail: anna.cigerova@unm.sk, vaslikova@unm.sk </t>
  </si>
  <si>
    <t>Skutočnosť  02_2022</t>
  </si>
  <si>
    <t>Skutočnosť  03_2022</t>
  </si>
  <si>
    <t>Skutočnosť  04_2022</t>
  </si>
  <si>
    <t>Skutočnosť  05_2022</t>
  </si>
  <si>
    <t>Skutočnosť  06_2022</t>
  </si>
  <si>
    <t>Skutočnosť 07_2022</t>
  </si>
  <si>
    <t>Skutočnosť 08_2022</t>
  </si>
  <si>
    <t>September 2022</t>
  </si>
  <si>
    <t>V položke "Počet hospitalizačných prípadov" je uvedený aj počet JZS (za september 792 prípadov a za 1-9  6 573 prípadov), ktorú UNM vykazuje do zdravotných poisťovní na základe zmlúv.</t>
  </si>
  <si>
    <t>September</t>
  </si>
  <si>
    <t>Január - September</t>
  </si>
  <si>
    <t>Skutočnosť 09_2022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</si>
</sst>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;\-"/>
    <numFmt numFmtId="165" formatCode="#,##0;[Red]\ \(#,##0\);\-"/>
  </numFmts>
  <fonts count="29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10" fillId="0" borderId="0" applyFont="0" applyFill="0" applyBorder="0" applyAlignment="0" applyProtection="0"/>
    <xf numFmtId="0" fontId="23" fillId="0" borderId="0"/>
    <xf numFmtId="0" fontId="23" fillId="0" borderId="0"/>
    <xf numFmtId="0" fontId="11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19">
    <xf numFmtId="0" fontId="0" fillId="0" borderId="0" xfId="0"/>
    <xf numFmtId="49" fontId="0" fillId="0" borderId="0" xfId="0" applyNumberFormat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2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7" fillId="0" borderId="0" xfId="0" applyNumberFormat="1" applyFont="1" applyAlignment="1">
      <alignment horizontal="right"/>
    </xf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9" fillId="0" borderId="1" xfId="13" applyNumberFormat="1" applyFont="1" applyBorder="1" applyAlignment="1">
      <alignment horizontal="right"/>
    </xf>
    <xf numFmtId="3" fontId="19" fillId="0" borderId="1" xfId="0" applyNumberFormat="1" applyFont="1" applyBorder="1"/>
    <xf numFmtId="0" fontId="14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0" fillId="0" borderId="0" xfId="0" applyFont="1"/>
    <xf numFmtId="0" fontId="15" fillId="0" borderId="0" xfId="0" applyFont="1"/>
    <xf numFmtId="49" fontId="17" fillId="0" borderId="0" xfId="0" applyNumberFormat="1" applyFont="1" applyAlignment="1">
      <alignment horizontal="right"/>
    </xf>
    <xf numFmtId="3" fontId="16" fillId="0" borderId="0" xfId="0" applyNumberFormat="1" applyFont="1"/>
    <xf numFmtId="0" fontId="16" fillId="0" borderId="9" xfId="0" applyFont="1" applyBorder="1" applyAlignment="1">
      <alignment horizontal="center"/>
    </xf>
    <xf numFmtId="16" fontId="16" fillId="0" borderId="9" xfId="0" applyNumberFormat="1" applyFont="1" applyBorder="1"/>
    <xf numFmtId="16" fontId="19" fillId="0" borderId="9" xfId="0" applyNumberFormat="1" applyFont="1" applyBorder="1"/>
    <xf numFmtId="16" fontId="16" fillId="0" borderId="9" xfId="0" applyNumberFormat="1" applyFont="1" applyBorder="1" applyAlignment="1">
      <alignment horizontal="center"/>
    </xf>
    <xf numFmtId="3" fontId="16" fillId="4" borderId="5" xfId="0" applyNumberFormat="1" applyFont="1" applyFill="1" applyBorder="1" applyAlignment="1">
      <alignment horizontal="right"/>
    </xf>
    <xf numFmtId="3" fontId="16" fillId="5" borderId="1" xfId="0" applyNumberFormat="1" applyFont="1" applyFill="1" applyBorder="1"/>
    <xf numFmtId="0" fontId="16" fillId="0" borderId="0" xfId="0" applyFont="1"/>
    <xf numFmtId="3" fontId="0" fillId="0" borderId="0" xfId="0" applyNumberFormat="1"/>
    <xf numFmtId="3" fontId="11" fillId="0" borderId="0" xfId="0" applyNumberFormat="1" applyFont="1"/>
    <xf numFmtId="3" fontId="16" fillId="0" borderId="10" xfId="0" applyNumberFormat="1" applyFont="1" applyBorder="1"/>
    <xf numFmtId="3" fontId="19" fillId="0" borderId="10" xfId="0" applyNumberFormat="1" applyFont="1" applyBorder="1"/>
    <xf numFmtId="4" fontId="0" fillId="0" borderId="0" xfId="0" applyNumberFormat="1"/>
    <xf numFmtId="3" fontId="19" fillId="3" borderId="1" xfId="0" applyNumberFormat="1" applyFont="1" applyFill="1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4" xfId="0" applyFont="1" applyBorder="1"/>
    <xf numFmtId="0" fontId="0" fillId="0" borderId="14" xfId="0" applyBorder="1"/>
    <xf numFmtId="49" fontId="7" fillId="0" borderId="15" xfId="0" applyNumberFormat="1" applyFont="1" applyBorder="1" applyAlignment="1">
      <alignment horizontal="right"/>
    </xf>
    <xf numFmtId="49" fontId="7" fillId="0" borderId="14" xfId="0" applyNumberFormat="1" applyFont="1" applyBorder="1" applyAlignment="1">
      <alignment horizontal="right"/>
    </xf>
    <xf numFmtId="49" fontId="25" fillId="2" borderId="1" xfId="0" applyNumberFormat="1" applyFont="1" applyFill="1" applyBorder="1" applyAlignment="1">
      <alignment horizontal="center" vertical="center" wrapText="1"/>
    </xf>
    <xf numFmtId="3" fontId="16" fillId="4" borderId="25" xfId="0" applyNumberFormat="1" applyFont="1" applyFill="1" applyBorder="1" applyAlignment="1">
      <alignment horizontal="right"/>
    </xf>
    <xf numFmtId="3" fontId="19" fillId="0" borderId="1" xfId="13" applyNumberFormat="1" applyFont="1" applyFill="1" applyBorder="1" applyAlignment="1">
      <alignment horizontal="right"/>
    </xf>
    <xf numFmtId="3" fontId="16" fillId="0" borderId="1" xfId="13" applyNumberFormat="1" applyFont="1" applyFill="1" applyBorder="1" applyAlignment="1">
      <alignment horizontal="right"/>
    </xf>
    <xf numFmtId="0" fontId="16" fillId="0" borderId="2" xfId="0" applyFont="1" applyBorder="1"/>
    <xf numFmtId="0" fontId="17" fillId="0" borderId="9" xfId="0" applyFont="1" applyBorder="1"/>
    <xf numFmtId="0" fontId="16" fillId="0" borderId="2" xfId="0" applyFont="1" applyBorder="1" applyAlignment="1">
      <alignment horizontal="left"/>
    </xf>
    <xf numFmtId="0" fontId="19" fillId="3" borderId="2" xfId="0" applyFont="1" applyFill="1" applyBorder="1" applyAlignment="1">
      <alignment horizontal="left"/>
    </xf>
    <xf numFmtId="0" fontId="17" fillId="4" borderId="16" xfId="0" applyFont="1" applyFill="1" applyBorder="1" applyAlignment="1">
      <alignment horizontal="left"/>
    </xf>
    <xf numFmtId="0" fontId="16" fillId="4" borderId="12" xfId="0" applyFont="1" applyFill="1" applyBorder="1" applyAlignment="1">
      <alignment horizontal="center"/>
    </xf>
    <xf numFmtId="49" fontId="24" fillId="9" borderId="5" xfId="0" applyNumberFormat="1" applyFont="1" applyFill="1" applyBorder="1" applyAlignment="1">
      <alignment horizontal="center" vertical="center"/>
    </xf>
    <xf numFmtId="49" fontId="24" fillId="9" borderId="5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12" xfId="0" applyFont="1" applyBorder="1"/>
    <xf numFmtId="0" fontId="16" fillId="0" borderId="27" xfId="0" applyFont="1" applyBorder="1"/>
    <xf numFmtId="3" fontId="16" fillId="0" borderId="13" xfId="0" applyNumberFormat="1" applyFont="1" applyBorder="1"/>
    <xf numFmtId="3" fontId="19" fillId="0" borderId="13" xfId="0" applyNumberFormat="1" applyFont="1" applyBorder="1"/>
    <xf numFmtId="3" fontId="16" fillId="0" borderId="24" xfId="0" applyNumberFormat="1" applyFont="1" applyBorder="1"/>
    <xf numFmtId="0" fontId="7" fillId="11" borderId="1" xfId="0" applyFont="1" applyFill="1" applyBorder="1"/>
    <xf numFmtId="0" fontId="9" fillId="15" borderId="3" xfId="0" applyFont="1" applyFill="1" applyBorder="1" applyAlignment="1">
      <alignment horizontal="center" vertical="center" wrapText="1"/>
    </xf>
    <xf numFmtId="0" fontId="9" fillId="15" borderId="26" xfId="0" applyFont="1" applyFill="1" applyBorder="1" applyAlignment="1">
      <alignment horizontal="center" vertical="center" wrapText="1"/>
    </xf>
    <xf numFmtId="0" fontId="17" fillId="14" borderId="7" xfId="0" applyFont="1" applyFill="1" applyBorder="1"/>
    <xf numFmtId="0" fontId="16" fillId="14" borderId="8" xfId="0" applyFont="1" applyFill="1" applyBorder="1"/>
    <xf numFmtId="3" fontId="16" fillId="14" borderId="8" xfId="0" applyNumberFormat="1" applyFont="1" applyFill="1" applyBorder="1"/>
    <xf numFmtId="0" fontId="17" fillId="16" borderId="7" xfId="0" applyFont="1" applyFill="1" applyBorder="1"/>
    <xf numFmtId="0" fontId="16" fillId="16" borderId="8" xfId="0" applyFont="1" applyFill="1" applyBorder="1"/>
    <xf numFmtId="3" fontId="16" fillId="16" borderId="8" xfId="0" applyNumberFormat="1" applyFont="1" applyFill="1" applyBorder="1"/>
    <xf numFmtId="0" fontId="16" fillId="8" borderId="9" xfId="0" applyFont="1" applyFill="1" applyBorder="1" applyAlignment="1">
      <alignment horizontal="center"/>
    </xf>
    <xf numFmtId="0" fontId="16" fillId="8" borderId="2" xfId="0" applyFont="1" applyFill="1" applyBorder="1"/>
    <xf numFmtId="3" fontId="19" fillId="8" borderId="1" xfId="13" applyNumberFormat="1" applyFont="1" applyFill="1" applyBorder="1" applyAlignment="1">
      <alignment horizontal="right"/>
    </xf>
    <xf numFmtId="3" fontId="19" fillId="8" borderId="10" xfId="13" applyNumberFormat="1" applyFont="1" applyFill="1" applyBorder="1" applyAlignment="1">
      <alignment horizontal="right"/>
    </xf>
    <xf numFmtId="0" fontId="16" fillId="7" borderId="9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/>
    </xf>
    <xf numFmtId="3" fontId="19" fillId="7" borderId="1" xfId="13" applyNumberFormat="1" applyFont="1" applyFill="1" applyBorder="1" applyAlignment="1">
      <alignment horizontal="right"/>
    </xf>
    <xf numFmtId="3" fontId="19" fillId="7" borderId="10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9" fillId="14" borderId="8" xfId="13" applyNumberFormat="1" applyFont="1" applyFill="1" applyBorder="1" applyAlignment="1">
      <alignment horizontal="right"/>
    </xf>
    <xf numFmtId="3" fontId="22" fillId="14" borderId="8" xfId="0" applyNumberFormat="1" applyFont="1" applyFill="1" applyBorder="1"/>
    <xf numFmtId="3" fontId="16" fillId="14" borderId="11" xfId="0" applyNumberFormat="1" applyFont="1" applyFill="1" applyBorder="1"/>
    <xf numFmtId="0" fontId="16" fillId="16" borderId="12" xfId="0" applyFont="1" applyFill="1" applyBorder="1" applyAlignment="1">
      <alignment horizontal="center"/>
    </xf>
    <xf numFmtId="0" fontId="16" fillId="16" borderId="27" xfId="0" applyFont="1" applyFill="1" applyBorder="1"/>
    <xf numFmtId="3" fontId="19" fillId="16" borderId="13" xfId="0" applyNumberFormat="1" applyFont="1" applyFill="1" applyBorder="1"/>
    <xf numFmtId="3" fontId="19" fillId="16" borderId="24" xfId="0" applyNumberFormat="1" applyFont="1" applyFill="1" applyBorder="1"/>
    <xf numFmtId="0" fontId="16" fillId="14" borderId="9" xfId="0" applyFont="1" applyFill="1" applyBorder="1" applyAlignment="1">
      <alignment horizontal="center"/>
    </xf>
    <xf numFmtId="0" fontId="16" fillId="14" borderId="2" xfId="0" applyFont="1" applyFill="1" applyBorder="1"/>
    <xf numFmtId="3" fontId="16" fillId="14" borderId="1" xfId="13" applyNumberFormat="1" applyFont="1" applyFill="1" applyBorder="1" applyAlignment="1">
      <alignment horizontal="right"/>
    </xf>
    <xf numFmtId="3" fontId="16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1" fillId="12" borderId="8" xfId="0" applyNumberFormat="1" applyFont="1" applyFill="1" applyBorder="1"/>
    <xf numFmtId="3" fontId="21" fillId="12" borderId="8" xfId="0" applyNumberFormat="1" applyFont="1" applyFill="1" applyBorder="1"/>
    <xf numFmtId="3" fontId="6" fillId="12" borderId="8" xfId="0" applyNumberFormat="1" applyFont="1" applyFill="1" applyBorder="1"/>
    <xf numFmtId="3" fontId="0" fillId="12" borderId="11" xfId="0" applyNumberFormat="1" applyFill="1" applyBorder="1"/>
    <xf numFmtId="0" fontId="15" fillId="13" borderId="28" xfId="0" applyFont="1" applyFill="1" applyBorder="1"/>
    <xf numFmtId="0" fontId="13" fillId="13" borderId="29" xfId="0" applyFont="1" applyFill="1" applyBorder="1"/>
    <xf numFmtId="3" fontId="17" fillId="13" borderId="30" xfId="0" applyNumberFormat="1" applyFont="1" applyFill="1" applyBorder="1" applyAlignment="1">
      <alignment horizontal="right"/>
    </xf>
    <xf numFmtId="3" fontId="17" fillId="13" borderId="30" xfId="0" applyNumberFormat="1" applyFont="1" applyFill="1" applyBorder="1"/>
    <xf numFmtId="3" fontId="17" fillId="13" borderId="31" xfId="0" applyNumberFormat="1" applyFont="1" applyFill="1" applyBorder="1"/>
    <xf numFmtId="3" fontId="17" fillId="13" borderId="3" xfId="0" applyNumberFormat="1" applyFont="1" applyFill="1" applyBorder="1" applyAlignment="1">
      <alignment horizontal="right"/>
    </xf>
    <xf numFmtId="3" fontId="17" fillId="13" borderId="26" xfId="0" applyNumberFormat="1" applyFont="1" applyFill="1" applyBorder="1" applyAlignment="1">
      <alignment horizontal="right"/>
    </xf>
    <xf numFmtId="3" fontId="17" fillId="16" borderId="8" xfId="0" applyNumberFormat="1" applyFont="1" applyFill="1" applyBorder="1" applyAlignment="1">
      <alignment horizontal="right"/>
    </xf>
    <xf numFmtId="3" fontId="19" fillId="16" borderId="8" xfId="0" applyNumberFormat="1" applyFont="1" applyFill="1" applyBorder="1"/>
    <xf numFmtId="3" fontId="22" fillId="16" borderId="8" xfId="0" applyNumberFormat="1" applyFont="1" applyFill="1" applyBorder="1"/>
    <xf numFmtId="3" fontId="16" fillId="16" borderId="11" xfId="0" applyNumberFormat="1" applyFont="1" applyFill="1" applyBorder="1"/>
    <xf numFmtId="0" fontId="15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right" vertical="center"/>
    </xf>
    <xf numFmtId="3" fontId="7" fillId="12" borderId="1" xfId="0" applyNumberFormat="1" applyFont="1" applyFill="1" applyBorder="1" applyAlignment="1">
      <alignment horizontal="right" vertical="center"/>
    </xf>
    <xf numFmtId="9" fontId="7" fillId="1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6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9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6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16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center"/>
    </xf>
    <xf numFmtId="0" fontId="1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7" fillId="3" borderId="0" xfId="5" applyFont="1" applyFill="1" applyAlignment="1">
      <alignment vertical="center"/>
    </xf>
    <xf numFmtId="0" fontId="6" fillId="0" borderId="1" xfId="5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7" fillId="11" borderId="2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3" fontId="16" fillId="0" borderId="1" xfId="0" applyNumberFormat="1" applyFont="1" applyBorder="1" applyAlignment="1">
      <alignment horizontal="right"/>
    </xf>
    <xf numFmtId="3" fontId="16" fillId="0" borderId="13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vertical="center"/>
    </xf>
    <xf numFmtId="9" fontId="0" fillId="0" borderId="8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9" fontId="7" fillId="17" borderId="1" xfId="0" applyNumberFormat="1" applyFont="1" applyFill="1" applyBorder="1" applyAlignment="1">
      <alignment horizontal="right" vertical="center"/>
    </xf>
    <xf numFmtId="3" fontId="7" fillId="13" borderId="1" xfId="0" applyNumberFormat="1" applyFont="1" applyFill="1" applyBorder="1" applyAlignment="1">
      <alignment horizontal="right" vertical="center"/>
    </xf>
    <xf numFmtId="9" fontId="7" fillId="13" borderId="1" xfId="0" applyNumberFormat="1" applyFont="1" applyFill="1" applyBorder="1" applyAlignment="1">
      <alignment horizontal="right" vertical="center"/>
    </xf>
    <xf numFmtId="3" fontId="6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3" fontId="19" fillId="14" borderId="8" xfId="0" applyNumberFormat="1" applyFont="1" applyFill="1" applyBorder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7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49" fontId="24" fillId="0" borderId="0" xfId="0" applyNumberFormat="1" applyFont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3" fontId="24" fillId="0" borderId="23" xfId="0" applyNumberFormat="1" applyFont="1" applyBorder="1" applyAlignment="1">
      <alignment vertical="center"/>
    </xf>
    <xf numFmtId="0" fontId="11" fillId="0" borderId="0" xfId="0" applyFont="1"/>
    <xf numFmtId="4" fontId="24" fillId="0" borderId="0" xfId="0" applyNumberFormat="1" applyFont="1" applyAlignment="1">
      <alignment horizontal="right" vertical="center"/>
    </xf>
    <xf numFmtId="49" fontId="24" fillId="0" borderId="0" xfId="0" applyNumberFormat="1" applyFont="1" applyAlignment="1">
      <alignment horizontal="right"/>
    </xf>
    <xf numFmtId="0" fontId="28" fillId="0" borderId="0" xfId="0" applyFont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11" fillId="0" borderId="1" xfId="19" applyNumberFormat="1" applyFont="1" applyBorder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0" fontId="24" fillId="9" borderId="4" xfId="0" applyFont="1" applyFill="1" applyBorder="1" applyAlignment="1">
      <alignment horizontal="left" vertical="center"/>
    </xf>
    <xf numFmtId="0" fontId="24" fillId="9" borderId="16" xfId="0" applyFont="1" applyFill="1" applyBorder="1" applyAlignment="1">
      <alignment horizontal="left" vertical="center"/>
    </xf>
    <xf numFmtId="0" fontId="24" fillId="9" borderId="17" xfId="0" applyFont="1" applyFill="1" applyBorder="1" applyAlignment="1">
      <alignment horizontal="left" vertical="center"/>
    </xf>
    <xf numFmtId="0" fontId="24" fillId="9" borderId="18" xfId="0" applyFont="1" applyFill="1" applyBorder="1" applyAlignment="1">
      <alignment horizontal="left" vertical="center"/>
    </xf>
    <xf numFmtId="0" fontId="24" fillId="9" borderId="19" xfId="0" applyFont="1" applyFill="1" applyBorder="1" applyAlignment="1">
      <alignment horizontal="left" vertical="center"/>
    </xf>
    <xf numFmtId="49" fontId="24" fillId="9" borderId="14" xfId="0" applyNumberFormat="1" applyFont="1" applyFill="1" applyBorder="1" applyAlignment="1">
      <alignment horizontal="center" vertical="center"/>
    </xf>
    <xf numFmtId="49" fontId="24" fillId="9" borderId="15" xfId="0" applyNumberFormat="1" applyFont="1" applyFill="1" applyBorder="1" applyAlignment="1">
      <alignment horizontal="center" vertical="center"/>
    </xf>
    <xf numFmtId="49" fontId="24" fillId="9" borderId="2" xfId="0" applyNumberFormat="1" applyFont="1" applyFill="1" applyBorder="1" applyAlignment="1">
      <alignment horizontal="center" vertical="center"/>
    </xf>
    <xf numFmtId="49" fontId="24" fillId="9" borderId="14" xfId="0" applyNumberFormat="1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15" fillId="13" borderId="21" xfId="0" applyFont="1" applyFill="1" applyBorder="1" applyAlignment="1">
      <alignment horizontal="center"/>
    </xf>
    <xf numFmtId="0" fontId="15" fillId="13" borderId="22" xfId="0" applyFont="1" applyFill="1" applyBorder="1" applyAlignment="1">
      <alignment horizontal="center"/>
    </xf>
    <xf numFmtId="0" fontId="25" fillId="15" borderId="28" xfId="0" applyFont="1" applyFill="1" applyBorder="1" applyAlignment="1">
      <alignment horizontal="left" vertical="center"/>
    </xf>
    <xf numFmtId="0" fontId="25" fillId="15" borderId="29" xfId="0" applyFont="1" applyFill="1" applyBorder="1" applyAlignment="1">
      <alignment horizontal="left" vertical="center"/>
    </xf>
  </cellXfs>
  <cellStyles count="20">
    <cellStyle name="čiarky 2" xfId="1"/>
    <cellStyle name="Normal 2" xfId="2"/>
    <cellStyle name="Normal 2 2" xfId="3"/>
    <cellStyle name="Normálna" xfId="0" builtinId="0"/>
    <cellStyle name="Normálna 12" xfId="16"/>
    <cellStyle name="Normálna 13" xfId="18"/>
    <cellStyle name="Normálna 14" xfId="19"/>
    <cellStyle name="Normálna 2" xfId="4"/>
    <cellStyle name="Normálna 3" xfId="5"/>
    <cellStyle name="Normálna 4" xfId="6"/>
    <cellStyle name="Normálna 5" xfId="15"/>
    <cellStyle name="Normálna 5 2" xfId="17"/>
    <cellStyle name="normálne 2" xfId="7"/>
    <cellStyle name="normálne 2 2" xfId="8"/>
    <cellStyle name="normálne 3" xfId="9"/>
    <cellStyle name="normálne 3 2" xfId="10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12" t="s">
        <v>117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13" t="s">
        <v>128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118</v>
      </c>
      <c r="B20" s="1"/>
    </row>
    <row r="21" spans="1:2" ht="23.25" customHeight="1" x14ac:dyDescent="0.2">
      <c r="A21" t="s">
        <v>119</v>
      </c>
      <c r="B21" s="1"/>
    </row>
    <row r="22" spans="1:2" ht="23.25" customHeight="1" x14ac:dyDescent="0.2">
      <c r="A22" t="s">
        <v>120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customWidth="1"/>
    <col min="2" max="2" width="51.85546875" customWidth="1"/>
    <col min="3" max="3" width="11.7109375" style="17" customWidth="1"/>
    <col min="4" max="4" width="12.140625" style="17" bestFit="1" customWidth="1"/>
    <col min="5" max="7" width="11.7109375" style="17" customWidth="1"/>
    <col min="8" max="8" width="12.7109375" style="17" customWidth="1"/>
    <col min="9" max="9" width="4.42578125" customWidth="1"/>
  </cols>
  <sheetData>
    <row r="1" spans="1:8" ht="20.100000000000001" customHeight="1" x14ac:dyDescent="0.25">
      <c r="A1" s="10"/>
      <c r="B1" t="str">
        <f>Cover!A9</f>
        <v>Univerzitná nemocnica Martin</v>
      </c>
      <c r="H1" s="17" t="s">
        <v>116</v>
      </c>
    </row>
    <row r="2" spans="1:8" ht="20.100000000000001" customHeight="1" x14ac:dyDescent="0.2">
      <c r="A2" s="198" t="s">
        <v>0</v>
      </c>
      <c r="B2" s="199"/>
      <c r="C2" s="203" t="s">
        <v>9</v>
      </c>
      <c r="D2" s="204"/>
      <c r="E2" s="205"/>
      <c r="F2" s="206" t="s">
        <v>10</v>
      </c>
      <c r="G2" s="207"/>
      <c r="H2" s="208"/>
    </row>
    <row r="3" spans="1:8" ht="20.100000000000001" customHeight="1" x14ac:dyDescent="0.2">
      <c r="A3" s="200"/>
      <c r="B3" s="201"/>
      <c r="C3" s="203" t="s">
        <v>130</v>
      </c>
      <c r="D3" s="209"/>
      <c r="E3" s="210"/>
      <c r="F3" s="203" t="s">
        <v>131</v>
      </c>
      <c r="G3" s="209"/>
      <c r="H3" s="210"/>
    </row>
    <row r="4" spans="1:8" ht="20.100000000000001" customHeight="1" x14ac:dyDescent="0.2">
      <c r="A4" s="202"/>
      <c r="B4" s="201"/>
      <c r="C4" s="58" t="s">
        <v>11</v>
      </c>
      <c r="D4" s="59" t="s">
        <v>12</v>
      </c>
      <c r="E4" s="59" t="s">
        <v>72</v>
      </c>
      <c r="F4" s="58" t="s">
        <v>11</v>
      </c>
      <c r="G4" s="59" t="s">
        <v>12</v>
      </c>
      <c r="H4" s="59" t="s">
        <v>72</v>
      </c>
    </row>
    <row r="5" spans="1:8" ht="20.100000000000001" customHeight="1" x14ac:dyDescent="0.2">
      <c r="A5" s="44" t="s">
        <v>51</v>
      </c>
      <c r="B5" s="45"/>
      <c r="C5" s="47"/>
      <c r="D5" s="46"/>
      <c r="E5" s="46"/>
      <c r="F5" s="47"/>
      <c r="G5" s="46"/>
      <c r="H5" s="46"/>
    </row>
    <row r="6" spans="1:8" ht="20.100000000000001" customHeight="1" x14ac:dyDescent="0.2">
      <c r="A6" s="118">
        <v>1</v>
      </c>
      <c r="B6" s="119" t="s">
        <v>13</v>
      </c>
      <c r="C6" s="154">
        <v>5873.9927808749981</v>
      </c>
      <c r="D6" s="196">
        <v>6132.66921</v>
      </c>
      <c r="E6" s="155">
        <f t="shared" ref="E6:E14" si="0">D6/C6</f>
        <v>1.044037580360538</v>
      </c>
      <c r="F6" s="173">
        <v>52865.935246999994</v>
      </c>
      <c r="G6" s="173">
        <v>53892.723979999995</v>
      </c>
      <c r="H6" s="155">
        <f>G6/F6</f>
        <v>1.0194225019987377</v>
      </c>
    </row>
    <row r="7" spans="1:8" ht="20.100000000000001" customHeight="1" x14ac:dyDescent="0.2">
      <c r="A7" s="118">
        <v>2</v>
      </c>
      <c r="B7" s="120" t="s">
        <v>14</v>
      </c>
      <c r="C7" s="154">
        <v>1645.5461614750002</v>
      </c>
      <c r="D7" s="196">
        <v>1693.68976</v>
      </c>
      <c r="E7" s="155">
        <f t="shared" si="0"/>
        <v>1.0292569115665804</v>
      </c>
      <c r="F7" s="173">
        <v>14809.915291800002</v>
      </c>
      <c r="G7" s="173">
        <v>15520.94433</v>
      </c>
      <c r="H7" s="155">
        <f t="shared" ref="H7:H32" si="1">G7/F7</f>
        <v>1.0480103379520127</v>
      </c>
    </row>
    <row r="8" spans="1:8" ht="20.100000000000001" customHeight="1" x14ac:dyDescent="0.2">
      <c r="A8" s="118">
        <v>3</v>
      </c>
      <c r="B8" s="120" t="s">
        <v>15</v>
      </c>
      <c r="C8" s="154">
        <v>456.59978151249993</v>
      </c>
      <c r="D8" s="196">
        <v>556.5088199999999</v>
      </c>
      <c r="E8" s="155">
        <f t="shared" si="0"/>
        <v>1.2188109642903209</v>
      </c>
      <c r="F8" s="173">
        <v>4109.3982520999998</v>
      </c>
      <c r="G8" s="173">
        <v>4797.8623399999997</v>
      </c>
      <c r="H8" s="155">
        <f t="shared" si="1"/>
        <v>1.167534039210772</v>
      </c>
    </row>
    <row r="9" spans="1:8" ht="20.100000000000001" customHeight="1" x14ac:dyDescent="0.2">
      <c r="A9" s="121">
        <v>4</v>
      </c>
      <c r="B9" s="122" t="s">
        <v>16</v>
      </c>
      <c r="C9" s="156">
        <f t="shared" ref="C9:G9" si="2">SUM(C6:C8)</f>
        <v>7976.1387238624984</v>
      </c>
      <c r="D9" s="156">
        <f t="shared" si="2"/>
        <v>8382.8677900000002</v>
      </c>
      <c r="E9" s="157">
        <f t="shared" si="0"/>
        <v>1.0509932287061001</v>
      </c>
      <c r="F9" s="156">
        <f t="shared" si="2"/>
        <v>71785.24879089999</v>
      </c>
      <c r="G9" s="156">
        <f t="shared" si="2"/>
        <v>74211.530650000001</v>
      </c>
      <c r="H9" s="157">
        <f t="shared" si="1"/>
        <v>1.0337991704419305</v>
      </c>
    </row>
    <row r="10" spans="1:8" s="8" customFormat="1" ht="20.100000000000001" customHeight="1" x14ac:dyDescent="0.2">
      <c r="A10" s="123">
        <v>5</v>
      </c>
      <c r="B10" s="124" t="s">
        <v>17</v>
      </c>
      <c r="C10" s="154">
        <v>551.5632950317198</v>
      </c>
      <c r="D10" s="196">
        <v>514.79691000000003</v>
      </c>
      <c r="E10" s="158">
        <f t="shared" si="0"/>
        <v>0.9333414943254964</v>
      </c>
      <c r="F10" s="173">
        <v>4883.3351728390962</v>
      </c>
      <c r="G10" s="173">
        <v>22675.293419999998</v>
      </c>
      <c r="H10" s="158">
        <f t="shared" si="1"/>
        <v>4.6434030467781575</v>
      </c>
    </row>
    <row r="11" spans="1:8" s="8" customFormat="1" ht="20.100000000000001" customHeight="1" x14ac:dyDescent="0.2">
      <c r="A11" s="125">
        <v>6</v>
      </c>
      <c r="B11" s="126" t="s">
        <v>52</v>
      </c>
      <c r="C11" s="154">
        <v>25</v>
      </c>
      <c r="D11" s="196">
        <v>50.209480000000006</v>
      </c>
      <c r="E11" s="158">
        <f t="shared" si="0"/>
        <v>2.0083792000000003</v>
      </c>
      <c r="F11" s="173">
        <v>225</v>
      </c>
      <c r="G11" s="173">
        <v>10682.23906</v>
      </c>
      <c r="H11" s="158">
        <f t="shared" si="1"/>
        <v>47.476618044444443</v>
      </c>
    </row>
    <row r="12" spans="1:8" s="8" customFormat="1" ht="20.100000000000001" customHeight="1" x14ac:dyDescent="0.2">
      <c r="A12" s="125">
        <v>7</v>
      </c>
      <c r="B12" s="126" t="s">
        <v>53</v>
      </c>
      <c r="C12" s="154">
        <v>188.33333333333334</v>
      </c>
      <c r="D12" s="196">
        <v>173.05866</v>
      </c>
      <c r="E12" s="158">
        <f t="shared" si="0"/>
        <v>0.91889553982300887</v>
      </c>
      <c r="F12" s="173">
        <v>1694.9996666666666</v>
      </c>
      <c r="G12" s="173">
        <v>1539.38914</v>
      </c>
      <c r="H12" s="158">
        <f t="shared" si="1"/>
        <v>0.90819436149348309</v>
      </c>
    </row>
    <row r="13" spans="1:8" ht="20.100000000000001" customHeight="1" x14ac:dyDescent="0.2">
      <c r="A13" s="125">
        <v>8</v>
      </c>
      <c r="B13" s="126" t="s">
        <v>54</v>
      </c>
      <c r="C13" s="154">
        <v>40</v>
      </c>
      <c r="D13" s="196">
        <v>5237.1171100000001</v>
      </c>
      <c r="E13" s="158">
        <f t="shared" si="0"/>
        <v>130.92792775000001</v>
      </c>
      <c r="F13" s="173">
        <v>360</v>
      </c>
      <c r="G13" s="173">
        <v>5630.6061099999997</v>
      </c>
      <c r="H13" s="158">
        <f t="shared" si="1"/>
        <v>15.640572527777778</v>
      </c>
    </row>
    <row r="14" spans="1:8" ht="19.5" customHeight="1" x14ac:dyDescent="0.2">
      <c r="A14" s="127">
        <v>9</v>
      </c>
      <c r="B14" s="128" t="s">
        <v>18</v>
      </c>
      <c r="C14" s="159">
        <f t="shared" ref="C14:G14" si="3">C9+C10+C11+C13</f>
        <v>8592.7020188942188</v>
      </c>
      <c r="D14" s="159">
        <f t="shared" si="3"/>
        <v>14184.991290000002</v>
      </c>
      <c r="E14" s="160">
        <f t="shared" si="0"/>
        <v>1.6508184804743695</v>
      </c>
      <c r="F14" s="159">
        <f t="shared" si="3"/>
        <v>77253.583963739089</v>
      </c>
      <c r="G14" s="159">
        <f t="shared" si="3"/>
        <v>113199.66923999999</v>
      </c>
      <c r="H14" s="160">
        <f t="shared" si="1"/>
        <v>1.4652999049614721</v>
      </c>
    </row>
    <row r="15" spans="1:8" ht="20.100000000000001" customHeight="1" x14ac:dyDescent="0.2">
      <c r="A15" s="129" t="s">
        <v>19</v>
      </c>
      <c r="B15" s="130"/>
      <c r="C15" s="161"/>
      <c r="D15" s="197"/>
      <c r="E15" s="162"/>
      <c r="F15" s="174"/>
      <c r="G15" s="174"/>
      <c r="H15" s="162"/>
    </row>
    <row r="16" spans="1:8" ht="20.100000000000001" customHeight="1" x14ac:dyDescent="0.2">
      <c r="A16" s="118">
        <v>10</v>
      </c>
      <c r="B16" s="131" t="s">
        <v>20</v>
      </c>
      <c r="C16" s="154">
        <v>6859.3743347061491</v>
      </c>
      <c r="D16" s="196">
        <v>6840.0219100000004</v>
      </c>
      <c r="E16" s="155">
        <f t="shared" ref="E16:E34" si="4">D16/C16</f>
        <v>0.99717868951862976</v>
      </c>
      <c r="F16" s="173">
        <v>58739.970446827618</v>
      </c>
      <c r="G16" s="173">
        <v>61543.887090000004</v>
      </c>
      <c r="H16" s="155">
        <f t="shared" si="1"/>
        <v>1.0477343897493197</v>
      </c>
    </row>
    <row r="17" spans="1:8" ht="20.100000000000001" customHeight="1" x14ac:dyDescent="0.2">
      <c r="A17" s="132">
        <v>41285</v>
      </c>
      <c r="B17" s="133" t="s">
        <v>21</v>
      </c>
      <c r="C17" s="154">
        <v>1625</v>
      </c>
      <c r="D17" s="196">
        <v>1538.8175200000001</v>
      </c>
      <c r="E17" s="158">
        <f t="shared" si="4"/>
        <v>0.94696462769230771</v>
      </c>
      <c r="F17" s="173">
        <v>14625</v>
      </c>
      <c r="G17" s="173">
        <v>14297.6839</v>
      </c>
      <c r="H17" s="158">
        <f t="shared" si="1"/>
        <v>0.97761941196581192</v>
      </c>
    </row>
    <row r="18" spans="1:8" ht="20.100000000000001" customHeight="1" x14ac:dyDescent="0.2">
      <c r="A18" s="134">
        <v>41316</v>
      </c>
      <c r="B18" s="135" t="s">
        <v>83</v>
      </c>
      <c r="C18" s="154">
        <v>150</v>
      </c>
      <c r="D18" s="196">
        <v>118.46524000000001</v>
      </c>
      <c r="E18" s="158">
        <f t="shared" si="4"/>
        <v>0.78976826666666677</v>
      </c>
      <c r="F18" s="173">
        <v>1350</v>
      </c>
      <c r="G18" s="173">
        <v>1247.6811399999997</v>
      </c>
      <c r="H18" s="158">
        <f t="shared" si="1"/>
        <v>0.92420825185185163</v>
      </c>
    </row>
    <row r="19" spans="1:8" ht="20.100000000000001" customHeight="1" x14ac:dyDescent="0.2">
      <c r="A19" s="134">
        <v>41344</v>
      </c>
      <c r="B19" s="135" t="s">
        <v>84</v>
      </c>
      <c r="C19" s="154">
        <v>140</v>
      </c>
      <c r="D19" s="196">
        <v>174.84419</v>
      </c>
      <c r="E19" s="158">
        <f t="shared" si="4"/>
        <v>1.2488870714285714</v>
      </c>
      <c r="F19" s="173">
        <v>1260</v>
      </c>
      <c r="G19" s="173">
        <v>1598.7137999999998</v>
      </c>
      <c r="H19" s="158">
        <f t="shared" si="1"/>
        <v>1.268820476190476</v>
      </c>
    </row>
    <row r="20" spans="1:8" ht="20.100000000000001" customHeight="1" x14ac:dyDescent="0.2">
      <c r="A20" s="134">
        <v>41375</v>
      </c>
      <c r="B20" s="135" t="s">
        <v>85</v>
      </c>
      <c r="C20" s="154">
        <v>1793.3333333333333</v>
      </c>
      <c r="D20" s="196">
        <v>1830.59248</v>
      </c>
      <c r="E20" s="158">
        <f t="shared" si="4"/>
        <v>1.0207764758364313</v>
      </c>
      <c r="F20" s="173">
        <v>16140.000033333336</v>
      </c>
      <c r="G20" s="173">
        <v>14984.906200000001</v>
      </c>
      <c r="H20" s="158">
        <f t="shared" si="1"/>
        <v>0.92843284814450044</v>
      </c>
    </row>
    <row r="21" spans="1:8" ht="20.100000000000001" customHeight="1" x14ac:dyDescent="0.2">
      <c r="A21" s="134">
        <v>41405</v>
      </c>
      <c r="B21" s="135" t="s">
        <v>22</v>
      </c>
      <c r="C21" s="154">
        <v>205.25000000000003</v>
      </c>
      <c r="D21" s="196">
        <v>208.98742999999999</v>
      </c>
      <c r="E21" s="158">
        <f t="shared" si="4"/>
        <v>1.0182091595615101</v>
      </c>
      <c r="F21" s="173">
        <v>1847.25</v>
      </c>
      <c r="G21" s="173">
        <v>2231.8211500000002</v>
      </c>
      <c r="H21" s="158">
        <f t="shared" si="1"/>
        <v>1.2081857626201111</v>
      </c>
    </row>
    <row r="22" spans="1:8" ht="20.100000000000001" customHeight="1" x14ac:dyDescent="0.2">
      <c r="A22" s="136">
        <v>11</v>
      </c>
      <c r="B22" s="137" t="s">
        <v>23</v>
      </c>
      <c r="C22" s="163">
        <f t="shared" ref="C22:G22" si="5">C17+C18+C19+C20+C21</f>
        <v>3913.583333333333</v>
      </c>
      <c r="D22" s="163">
        <f t="shared" si="5"/>
        <v>3871.7068600000002</v>
      </c>
      <c r="E22" s="164">
        <f t="shared" si="4"/>
        <v>0.98929971083619028</v>
      </c>
      <c r="F22" s="163">
        <f t="shared" si="5"/>
        <v>35222.250033333337</v>
      </c>
      <c r="G22" s="163">
        <f t="shared" si="5"/>
        <v>34360.806190000003</v>
      </c>
      <c r="H22" s="164">
        <f t="shared" si="1"/>
        <v>0.97554262312833251</v>
      </c>
    </row>
    <row r="23" spans="1:8" ht="20.100000000000001" customHeight="1" x14ac:dyDescent="0.2">
      <c r="A23" s="118">
        <v>12</v>
      </c>
      <c r="B23" s="135" t="s">
        <v>24</v>
      </c>
      <c r="C23" s="154">
        <v>95.24839107065975</v>
      </c>
      <c r="D23" s="196">
        <v>280.07920000000001</v>
      </c>
      <c r="E23" s="158">
        <f t="shared" si="4"/>
        <v>2.9405137121132476</v>
      </c>
      <c r="F23" s="173">
        <v>1302.031556250738</v>
      </c>
      <c r="G23" s="173">
        <v>2114.6515399999998</v>
      </c>
      <c r="H23" s="158">
        <f t="shared" si="1"/>
        <v>1.6241169654053853</v>
      </c>
    </row>
    <row r="24" spans="1:8" ht="20.100000000000001" customHeight="1" x14ac:dyDescent="0.2">
      <c r="A24" s="118">
        <v>13</v>
      </c>
      <c r="B24" s="135" t="s">
        <v>25</v>
      </c>
      <c r="C24" s="154">
        <v>108.33333333333333</v>
      </c>
      <c r="D24" s="196">
        <v>133.41739000000001</v>
      </c>
      <c r="E24" s="158">
        <f t="shared" si="4"/>
        <v>1.2315451384615386</v>
      </c>
      <c r="F24" s="173">
        <v>974.99966666666683</v>
      </c>
      <c r="G24" s="173">
        <v>1160.3772900000001</v>
      </c>
      <c r="H24" s="158">
        <f t="shared" si="1"/>
        <v>1.1901309607285335</v>
      </c>
    </row>
    <row r="25" spans="1:8" ht="20.100000000000001" customHeight="1" x14ac:dyDescent="0.2">
      <c r="A25" s="118">
        <v>14</v>
      </c>
      <c r="B25" s="135" t="s">
        <v>26</v>
      </c>
      <c r="C25" s="154">
        <v>457.93712301587306</v>
      </c>
      <c r="D25" s="196">
        <v>11206.86008</v>
      </c>
      <c r="E25" s="158">
        <f t="shared" si="4"/>
        <v>24.472486541807502</v>
      </c>
      <c r="F25" s="173">
        <v>3884.2909365079367</v>
      </c>
      <c r="G25" s="173">
        <v>16163.941070000001</v>
      </c>
      <c r="H25" s="158">
        <f t="shared" si="1"/>
        <v>4.1613620952223886</v>
      </c>
    </row>
    <row r="26" spans="1:8" ht="20.100000000000001" customHeight="1" x14ac:dyDescent="0.2">
      <c r="A26" s="118">
        <v>15</v>
      </c>
      <c r="B26" s="135" t="s">
        <v>7</v>
      </c>
      <c r="C26" s="154">
        <v>0</v>
      </c>
      <c r="D26" s="196">
        <v>0</v>
      </c>
      <c r="E26" s="158" t="e">
        <f>D26/C26</f>
        <v>#DIV/0!</v>
      </c>
      <c r="F26" s="173">
        <v>0</v>
      </c>
      <c r="G26" s="173">
        <v>0</v>
      </c>
      <c r="H26" s="158" t="e">
        <f>G26/F26</f>
        <v>#DIV/0!</v>
      </c>
    </row>
    <row r="27" spans="1:8" ht="20.100000000000001" customHeight="1" x14ac:dyDescent="0.2">
      <c r="A27" s="138">
        <v>16</v>
      </c>
      <c r="B27" s="139" t="s">
        <v>27</v>
      </c>
      <c r="C27" s="165">
        <f t="shared" ref="C27:D27" si="6">C16+C22+C23+C24+C25+C26</f>
        <v>11434.476515459348</v>
      </c>
      <c r="D27" s="165">
        <f t="shared" si="6"/>
        <v>22332.085440000003</v>
      </c>
      <c r="E27" s="166">
        <f t="shared" si="4"/>
        <v>1.9530483454845657</v>
      </c>
      <c r="F27" s="165">
        <f t="shared" ref="F27:G27" si="7">F16+F22+F23+F24+F25+F26</f>
        <v>100123.5426395863</v>
      </c>
      <c r="G27" s="165">
        <f t="shared" si="7"/>
        <v>115343.66318000002</v>
      </c>
      <c r="H27" s="166">
        <f t="shared" si="1"/>
        <v>1.1520134040322707</v>
      </c>
    </row>
    <row r="28" spans="1:8" ht="20.100000000000001" customHeight="1" x14ac:dyDescent="0.2">
      <c r="A28" s="140">
        <v>17</v>
      </c>
      <c r="B28" s="141" t="s">
        <v>28</v>
      </c>
      <c r="C28" s="115">
        <f t="shared" ref="C28:D28" si="8">SUM(C14-C27)</f>
        <v>-2841.7744965651291</v>
      </c>
      <c r="D28" s="115">
        <f t="shared" si="8"/>
        <v>-8147.0941500000008</v>
      </c>
      <c r="E28" s="167">
        <f t="shared" si="4"/>
        <v>2.8669038165580858</v>
      </c>
      <c r="F28" s="115">
        <f t="shared" ref="F28:G28" si="9">SUM(F14-F27)</f>
        <v>-22869.958675847214</v>
      </c>
      <c r="G28" s="115">
        <f t="shared" si="9"/>
        <v>-2143.9939400000294</v>
      </c>
      <c r="H28" s="167">
        <f t="shared" si="1"/>
        <v>9.3747171579469657E-2</v>
      </c>
    </row>
    <row r="29" spans="1:8" ht="20.100000000000001" customHeight="1" x14ac:dyDescent="0.2">
      <c r="A29" s="134">
        <v>43483</v>
      </c>
      <c r="B29" s="135" t="s">
        <v>29</v>
      </c>
      <c r="C29" s="154">
        <v>163.76309704705361</v>
      </c>
      <c r="D29" s="196">
        <v>206.28323</v>
      </c>
      <c r="E29" s="158">
        <f t="shared" si="4"/>
        <v>1.2596441672126486</v>
      </c>
      <c r="F29" s="173">
        <v>1287.8838150878914</v>
      </c>
      <c r="G29" s="173">
        <v>1791.2813899999996</v>
      </c>
      <c r="H29" s="158">
        <f t="shared" si="1"/>
        <v>1.3908718853476343</v>
      </c>
    </row>
    <row r="30" spans="1:8" ht="20.100000000000001" customHeight="1" x14ac:dyDescent="0.2">
      <c r="A30" s="134">
        <v>43514</v>
      </c>
      <c r="B30" s="135" t="s">
        <v>55</v>
      </c>
      <c r="C30" s="154">
        <v>188.33333333333334</v>
      </c>
      <c r="D30" s="196">
        <v>173.05866</v>
      </c>
      <c r="E30" s="158">
        <f t="shared" si="4"/>
        <v>0.91889553982300887</v>
      </c>
      <c r="F30" s="173">
        <v>1694.9996666666666</v>
      </c>
      <c r="G30" s="173">
        <v>1539.38914</v>
      </c>
      <c r="H30" s="158">
        <f t="shared" si="1"/>
        <v>0.90819436149348309</v>
      </c>
    </row>
    <row r="31" spans="1:8" ht="20.100000000000001" customHeight="1" x14ac:dyDescent="0.2">
      <c r="A31" s="118">
        <v>19</v>
      </c>
      <c r="B31" s="135" t="s">
        <v>30</v>
      </c>
      <c r="C31" s="154">
        <v>0</v>
      </c>
      <c r="D31" s="196">
        <v>0</v>
      </c>
      <c r="E31" s="158" t="e">
        <f t="shared" si="4"/>
        <v>#DIV/0!</v>
      </c>
      <c r="F31" s="173">
        <v>0</v>
      </c>
      <c r="G31" s="173">
        <v>0</v>
      </c>
      <c r="H31" s="158" t="e">
        <f t="shared" si="1"/>
        <v>#DIV/0!</v>
      </c>
    </row>
    <row r="32" spans="1:8" ht="20.100000000000001" customHeight="1" x14ac:dyDescent="0.2">
      <c r="A32" s="118">
        <v>20</v>
      </c>
      <c r="B32" s="135" t="s">
        <v>31</v>
      </c>
      <c r="C32" s="154">
        <v>0</v>
      </c>
      <c r="D32" s="196">
        <v>0.43504999999999999</v>
      </c>
      <c r="E32" s="158" t="e">
        <f t="shared" si="4"/>
        <v>#DIV/0!</v>
      </c>
      <c r="F32" s="173">
        <v>112.18866689913625</v>
      </c>
      <c r="G32" s="173">
        <v>117.31511999999998</v>
      </c>
      <c r="H32" s="158">
        <f t="shared" si="1"/>
        <v>1.0456949283965793</v>
      </c>
    </row>
    <row r="33" spans="1:9" ht="20.100000000000001" customHeight="1" x14ac:dyDescent="0.2">
      <c r="A33" s="118">
        <v>21</v>
      </c>
      <c r="B33" s="135" t="s">
        <v>32</v>
      </c>
      <c r="C33" s="154">
        <v>0</v>
      </c>
      <c r="D33" s="196">
        <v>0</v>
      </c>
      <c r="E33" s="158" t="e">
        <f t="shared" si="4"/>
        <v>#DIV/0!</v>
      </c>
      <c r="F33" s="173">
        <v>0</v>
      </c>
      <c r="G33" s="173">
        <v>0</v>
      </c>
      <c r="H33" s="158" t="e">
        <f>G33/F33</f>
        <v>#DIV/0!</v>
      </c>
    </row>
    <row r="34" spans="1:9" ht="20.100000000000001" customHeight="1" x14ac:dyDescent="0.2">
      <c r="A34" s="142">
        <v>22</v>
      </c>
      <c r="B34" s="143" t="s">
        <v>33</v>
      </c>
      <c r="C34" s="168">
        <f t="shared" ref="C34:D34" si="10">C28-C29-C31-C32-C33</f>
        <v>-3005.5375936121827</v>
      </c>
      <c r="D34" s="168">
        <f t="shared" si="10"/>
        <v>-8353.8124300000018</v>
      </c>
      <c r="E34" s="169">
        <f t="shared" si="4"/>
        <v>2.77947361156113</v>
      </c>
      <c r="F34" s="168">
        <f t="shared" ref="F34:G34" si="11">F28-F29-F31-F32-F33</f>
        <v>-24270.031157834241</v>
      </c>
      <c r="G34" s="168">
        <f t="shared" si="11"/>
        <v>-4052.5904500000288</v>
      </c>
      <c r="H34" s="116">
        <f>G34/F34</f>
        <v>0.16697920260773433</v>
      </c>
    </row>
    <row r="35" spans="1:9" ht="20.100000000000001" customHeight="1" x14ac:dyDescent="0.2">
      <c r="A35" s="144"/>
      <c r="B35" s="145" t="s">
        <v>68</v>
      </c>
      <c r="C35" s="145"/>
      <c r="D35" s="145"/>
      <c r="E35" s="145"/>
      <c r="F35" s="175"/>
      <c r="G35" s="175"/>
      <c r="H35" s="176"/>
    </row>
    <row r="36" spans="1:9" ht="20.100000000000001" customHeight="1" x14ac:dyDescent="0.2">
      <c r="A36" s="144"/>
      <c r="B36" s="146" t="s">
        <v>69</v>
      </c>
      <c r="C36" s="170"/>
      <c r="D36" s="172">
        <v>455.69</v>
      </c>
      <c r="E36" s="170"/>
      <c r="F36" s="171"/>
      <c r="G36" s="171">
        <v>439.58</v>
      </c>
      <c r="H36" s="172"/>
    </row>
    <row r="37" spans="1:9" ht="20.100000000000001" customHeight="1" x14ac:dyDescent="0.2">
      <c r="A37" s="144"/>
      <c r="B37" s="133" t="s">
        <v>95</v>
      </c>
      <c r="C37" s="172"/>
      <c r="D37" s="172">
        <v>2958</v>
      </c>
      <c r="E37" s="172"/>
      <c r="F37" s="114"/>
      <c r="G37" s="173">
        <v>25893</v>
      </c>
      <c r="H37" s="114"/>
    </row>
    <row r="38" spans="1:9" ht="20.100000000000001" customHeight="1" x14ac:dyDescent="0.2">
      <c r="A38" s="144"/>
      <c r="B38" s="147"/>
      <c r="C38" s="148"/>
      <c r="D38" s="148"/>
      <c r="E38" s="148"/>
      <c r="F38" s="117"/>
      <c r="G38" s="117"/>
      <c r="H38" s="117"/>
    </row>
    <row r="39" spans="1:9" s="191" customFormat="1" ht="20.100000000000001" customHeight="1" x14ac:dyDescent="0.2">
      <c r="A39" s="186"/>
      <c r="B39" s="187" t="s">
        <v>98</v>
      </c>
      <c r="C39" s="195"/>
      <c r="D39" s="195">
        <v>5056.1079600000012</v>
      </c>
      <c r="E39" s="190"/>
      <c r="F39" s="188" t="s">
        <v>97</v>
      </c>
      <c r="G39" s="189">
        <v>44085.4424</v>
      </c>
      <c r="H39" s="188"/>
    </row>
    <row r="40" spans="1:9" s="191" customFormat="1" ht="20.100000000000001" customHeight="1" x14ac:dyDescent="0.2">
      <c r="A40" s="186"/>
      <c r="B40" s="187" t="s">
        <v>99</v>
      </c>
      <c r="C40" s="195"/>
      <c r="D40" s="195">
        <v>2549.8793300000034</v>
      </c>
      <c r="E40" s="190"/>
      <c r="F40" s="188" t="s">
        <v>97</v>
      </c>
      <c r="G40" s="189">
        <v>50227.11078000001</v>
      </c>
      <c r="H40" s="192"/>
      <c r="I40" s="186"/>
    </row>
    <row r="41" spans="1:9" s="191" customFormat="1" ht="20.100000000000001" customHeight="1" x14ac:dyDescent="0.2">
      <c r="C41" s="193"/>
      <c r="D41" s="194"/>
      <c r="E41" s="193"/>
      <c r="F41" s="193"/>
      <c r="G41" s="193"/>
      <c r="H41" s="193"/>
    </row>
    <row r="42" spans="1:9" ht="20.100000000000001" customHeight="1" x14ac:dyDescent="0.2"/>
    <row r="43" spans="1:9" ht="20.100000000000001" customHeight="1" x14ac:dyDescent="0.2">
      <c r="B43" t="s">
        <v>96</v>
      </c>
    </row>
    <row r="44" spans="1:9" ht="20.100000000000001" customHeight="1" x14ac:dyDescent="0.2">
      <c r="B44" t="s">
        <v>129</v>
      </c>
    </row>
    <row r="45" spans="1:9" ht="20.100000000000001" customHeight="1" x14ac:dyDescent="0.2"/>
    <row r="46" spans="1:9" ht="20.100000000000001" customHeight="1" x14ac:dyDescent="0.2"/>
    <row r="47" spans="1:9" ht="20.100000000000001" customHeight="1" x14ac:dyDescent="0.2"/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A2:B4"/>
    <mergeCell ref="C2:E2"/>
    <mergeCell ref="F2:H2"/>
    <mergeCell ref="C3:E3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7"/>
  <sheetViews>
    <sheetView showGridLines="0" zoomScaleNormal="100" workbookViewId="0"/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11" t="s">
        <v>0</v>
      </c>
      <c r="B2" s="212"/>
      <c r="C2" s="48" t="s">
        <v>104</v>
      </c>
      <c r="D2" s="48" t="s">
        <v>105</v>
      </c>
      <c r="E2" s="48" t="s">
        <v>106</v>
      </c>
      <c r="F2" s="48" t="s">
        <v>107</v>
      </c>
      <c r="G2" s="48" t="s">
        <v>108</v>
      </c>
      <c r="H2" s="48" t="s">
        <v>109</v>
      </c>
      <c r="I2" s="48" t="s">
        <v>110</v>
      </c>
      <c r="J2" s="48" t="s">
        <v>112</v>
      </c>
      <c r="K2" s="48" t="s">
        <v>111</v>
      </c>
      <c r="L2" s="48" t="s">
        <v>113</v>
      </c>
      <c r="M2" s="48" t="s">
        <v>114</v>
      </c>
      <c r="N2" s="48" t="s">
        <v>115</v>
      </c>
    </row>
    <row r="3" spans="1:14" ht="20.100000000000001" customHeight="1" x14ac:dyDescent="0.2">
      <c r="A3" s="4" t="s">
        <v>1</v>
      </c>
      <c r="B3" s="178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 ht="20.100000000000001" customHeight="1" x14ac:dyDescent="0.2">
      <c r="A4" s="4" t="s">
        <v>73</v>
      </c>
      <c r="B4" s="180" t="s">
        <v>74</v>
      </c>
      <c r="C4" s="114">
        <f>C5</f>
        <v>59956.197159999996</v>
      </c>
      <c r="D4" s="114">
        <f t="shared" ref="D4:N4" si="0">D5</f>
        <v>60502.575440000001</v>
      </c>
      <c r="E4" s="114">
        <f t="shared" si="0"/>
        <v>60311.627919999999</v>
      </c>
      <c r="F4" s="114">
        <f t="shared" si="0"/>
        <v>61575.068460000002</v>
      </c>
      <c r="G4" s="114">
        <f t="shared" si="0"/>
        <v>61432.361749999996</v>
      </c>
      <c r="H4" s="114">
        <f t="shared" si="0"/>
        <v>61174.042219999996</v>
      </c>
      <c r="I4" s="114">
        <f t="shared" si="0"/>
        <v>61065.855560000004</v>
      </c>
      <c r="J4" s="114">
        <f t="shared" si="0"/>
        <v>60924.890319999999</v>
      </c>
      <c r="K4" s="114">
        <f t="shared" si="0"/>
        <v>60896.652929999997</v>
      </c>
      <c r="L4" s="114">
        <f t="shared" si="0"/>
        <v>0</v>
      </c>
      <c r="M4" s="114">
        <f t="shared" si="0"/>
        <v>0</v>
      </c>
      <c r="N4" s="114">
        <f t="shared" si="0"/>
        <v>0</v>
      </c>
    </row>
    <row r="5" spans="1:14" ht="20.100000000000001" customHeight="1" x14ac:dyDescent="0.2">
      <c r="A5" s="178">
        <v>1</v>
      </c>
      <c r="B5" s="178" t="s">
        <v>77</v>
      </c>
      <c r="C5" s="114">
        <v>59956.197159999996</v>
      </c>
      <c r="D5" s="114">
        <v>60502.575440000001</v>
      </c>
      <c r="E5" s="114">
        <v>60311.627919999999</v>
      </c>
      <c r="F5" s="114">
        <v>61575.068460000002</v>
      </c>
      <c r="G5" s="114">
        <v>61432.361749999996</v>
      </c>
      <c r="H5" s="114">
        <v>61174.042219999996</v>
      </c>
      <c r="I5" s="114">
        <v>61065.855560000004</v>
      </c>
      <c r="J5" s="114">
        <v>60924.890319999999</v>
      </c>
      <c r="K5" s="114">
        <v>60896.652929999997</v>
      </c>
      <c r="L5" s="114"/>
      <c r="M5" s="114"/>
      <c r="N5" s="114"/>
    </row>
    <row r="6" spans="1:14" ht="20.100000000000001" customHeight="1" x14ac:dyDescent="0.2">
      <c r="A6" s="4" t="s">
        <v>75</v>
      </c>
      <c r="B6" s="180" t="s">
        <v>76</v>
      </c>
      <c r="C6" s="114">
        <f>SUM(C7:C9)</f>
        <v>48531.086339999994</v>
      </c>
      <c r="D6" s="114">
        <f t="shared" ref="D6:N6" si="1">SUM(D7:D9)</f>
        <v>47464.731959999997</v>
      </c>
      <c r="E6" s="114">
        <f t="shared" si="1"/>
        <v>46433.605150000003</v>
      </c>
      <c r="F6" s="114">
        <f t="shared" si="1"/>
        <v>47710.718080000006</v>
      </c>
      <c r="G6" s="114">
        <f t="shared" si="1"/>
        <v>48991.462229999997</v>
      </c>
      <c r="H6" s="114">
        <f t="shared" si="1"/>
        <v>52582.37225</v>
      </c>
      <c r="I6" s="114">
        <f t="shared" si="1"/>
        <v>49646.998579999999</v>
      </c>
      <c r="J6" s="114">
        <f t="shared" si="1"/>
        <v>48118.811300000001</v>
      </c>
      <c r="K6" s="114">
        <f t="shared" si="1"/>
        <v>48905.328219999996</v>
      </c>
      <c r="L6" s="114">
        <f t="shared" si="1"/>
        <v>0</v>
      </c>
      <c r="M6" s="114">
        <f t="shared" si="1"/>
        <v>0</v>
      </c>
      <c r="N6" s="114">
        <f t="shared" si="1"/>
        <v>0</v>
      </c>
    </row>
    <row r="7" spans="1:14" ht="20.100000000000001" customHeight="1" x14ac:dyDescent="0.2">
      <c r="A7" s="181">
        <v>1</v>
      </c>
      <c r="B7" s="180" t="s">
        <v>3</v>
      </c>
      <c r="C7" s="114">
        <v>23363.314969999999</v>
      </c>
      <c r="D7" s="114">
        <v>23135.853760000002</v>
      </c>
      <c r="E7" s="114">
        <v>22953.026690000002</v>
      </c>
      <c r="F7" s="114">
        <v>22862.344940000003</v>
      </c>
      <c r="G7" s="114">
        <v>23009.75693</v>
      </c>
      <c r="H7" s="114">
        <v>23317.414430000001</v>
      </c>
      <c r="I7" s="114">
        <v>23121.33396</v>
      </c>
      <c r="J7" s="114">
        <v>22930.90884</v>
      </c>
      <c r="K7" s="114">
        <v>23163.718559999998</v>
      </c>
      <c r="L7" s="114"/>
      <c r="M7" s="114"/>
      <c r="N7" s="114"/>
    </row>
    <row r="8" spans="1:14" ht="20.100000000000001" customHeight="1" x14ac:dyDescent="0.2">
      <c r="A8" s="181">
        <v>2</v>
      </c>
      <c r="B8" s="178" t="s">
        <v>2</v>
      </c>
      <c r="C8" s="114">
        <v>15491.954039999999</v>
      </c>
      <c r="D8" s="114">
        <v>16898.952850000001</v>
      </c>
      <c r="E8" s="114">
        <v>14743.138010000001</v>
      </c>
      <c r="F8" s="114">
        <v>16153.046550000001</v>
      </c>
      <c r="G8" s="114">
        <v>16624.306529999998</v>
      </c>
      <c r="H8" s="114">
        <v>17449.43995</v>
      </c>
      <c r="I8" s="114">
        <v>15660.500109999999</v>
      </c>
      <c r="J8" s="114">
        <v>15007.51153</v>
      </c>
      <c r="K8" s="114">
        <v>15958.808220000001</v>
      </c>
      <c r="L8" s="114"/>
      <c r="M8" s="114"/>
      <c r="N8" s="114"/>
    </row>
    <row r="9" spans="1:14" ht="20.100000000000001" customHeight="1" x14ac:dyDescent="0.2">
      <c r="A9" s="181">
        <v>3</v>
      </c>
      <c r="B9" s="178" t="s">
        <v>78</v>
      </c>
      <c r="C9" s="114">
        <v>9675.8173299999999</v>
      </c>
      <c r="D9" s="114">
        <v>7429.9253499999995</v>
      </c>
      <c r="E9" s="114">
        <v>8737.4404500000001</v>
      </c>
      <c r="F9" s="114">
        <v>8695.3265900000006</v>
      </c>
      <c r="G9" s="114">
        <v>9357.3987699999998</v>
      </c>
      <c r="H9" s="114">
        <v>11815.51787</v>
      </c>
      <c r="I9" s="114">
        <v>10865.164510000001</v>
      </c>
      <c r="J9" s="114">
        <v>10180.39093</v>
      </c>
      <c r="K9" s="114">
        <v>9782.8014399999993</v>
      </c>
      <c r="L9" s="114"/>
      <c r="M9" s="114"/>
      <c r="N9" s="114"/>
    </row>
    <row r="10" spans="1:14" ht="20.100000000000001" customHeight="1" x14ac:dyDescent="0.2">
      <c r="A10" s="43" t="s">
        <v>82</v>
      </c>
      <c r="B10" s="178" t="s">
        <v>71</v>
      </c>
      <c r="C10" s="151">
        <v>5.4892299999999992</v>
      </c>
      <c r="D10" s="114">
        <v>5.2848999999999995</v>
      </c>
      <c r="E10" s="114">
        <v>5.2848999999999995</v>
      </c>
      <c r="F10" s="114">
        <v>58.665500000000002</v>
      </c>
      <c r="G10" s="114">
        <v>58.773609999999998</v>
      </c>
      <c r="H10" s="114">
        <v>60.918889999999998</v>
      </c>
      <c r="I10" s="114">
        <v>35.31521</v>
      </c>
      <c r="J10" s="114">
        <v>35.148089999999996</v>
      </c>
      <c r="K10" s="114">
        <v>59.353230000000003</v>
      </c>
      <c r="L10" s="114"/>
      <c r="M10" s="114"/>
      <c r="N10" s="114"/>
    </row>
    <row r="11" spans="1:14" ht="20.100000000000001" customHeight="1" x14ac:dyDescent="0.2">
      <c r="A11" s="182"/>
      <c r="B11" s="66" t="s">
        <v>4</v>
      </c>
      <c r="C11" s="183">
        <f>C4+C6+C10</f>
        <v>108492.77273</v>
      </c>
      <c r="D11" s="183">
        <f t="shared" ref="D11:N11" si="2">D4+D6+D10</f>
        <v>107972.59229999999</v>
      </c>
      <c r="E11" s="183">
        <f t="shared" si="2"/>
        <v>106750.51797</v>
      </c>
      <c r="F11" s="183">
        <f t="shared" si="2"/>
        <v>109344.45204</v>
      </c>
      <c r="G11" s="183">
        <f t="shared" si="2"/>
        <v>110482.59758999999</v>
      </c>
      <c r="H11" s="183">
        <f t="shared" si="2"/>
        <v>113817.33335999999</v>
      </c>
      <c r="I11" s="183">
        <f t="shared" si="2"/>
        <v>110748.16935000001</v>
      </c>
      <c r="J11" s="183">
        <f t="shared" si="2"/>
        <v>109078.84971000001</v>
      </c>
      <c r="K11" s="183">
        <f t="shared" si="2"/>
        <v>109861.33437999999</v>
      </c>
      <c r="L11" s="183">
        <f t="shared" si="2"/>
        <v>0</v>
      </c>
      <c r="M11" s="183">
        <f t="shared" si="2"/>
        <v>0</v>
      </c>
      <c r="N11" s="183">
        <f t="shared" si="2"/>
        <v>0</v>
      </c>
    </row>
    <row r="12" spans="1:14" ht="20.100000000000001" customHeight="1" x14ac:dyDescent="0.2">
      <c r="A12" s="4" t="s">
        <v>65</v>
      </c>
      <c r="B12" s="17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</row>
    <row r="13" spans="1:14" ht="20.100000000000001" customHeight="1" x14ac:dyDescent="0.2">
      <c r="A13" s="4" t="s">
        <v>79</v>
      </c>
      <c r="B13" s="178" t="s">
        <v>80</v>
      </c>
      <c r="C13" s="114">
        <v>-62634.996279999999</v>
      </c>
      <c r="D13" s="114">
        <v>-64969.483759999996</v>
      </c>
      <c r="E13" s="114">
        <v>-67832.551849999989</v>
      </c>
      <c r="F13" s="114">
        <v>-69065.046069999997</v>
      </c>
      <c r="G13" s="114">
        <v>-71593.66270999999</v>
      </c>
      <c r="H13" s="114">
        <v>-53020.759030000001</v>
      </c>
      <c r="I13" s="114">
        <v>-54898.764590000006</v>
      </c>
      <c r="J13" s="114">
        <v>-58481.674370000001</v>
      </c>
      <c r="K13" s="114">
        <v>-66835.486799999999</v>
      </c>
      <c r="L13" s="114"/>
      <c r="M13" s="114"/>
      <c r="N13" s="114"/>
    </row>
    <row r="14" spans="1:14" ht="20.100000000000001" customHeight="1" x14ac:dyDescent="0.2">
      <c r="A14" s="4" t="s">
        <v>75</v>
      </c>
      <c r="B14" s="184" t="s">
        <v>81</v>
      </c>
      <c r="C14" s="114">
        <f>SUM(C15:C19)</f>
        <v>151497.76224000001</v>
      </c>
      <c r="D14" s="114">
        <f t="shared" ref="D14:N14" si="3">SUM(D15:D19)</f>
        <v>153404.85645000002</v>
      </c>
      <c r="E14" s="114">
        <f t="shared" si="3"/>
        <v>155285.7058</v>
      </c>
      <c r="F14" s="114">
        <f t="shared" si="3"/>
        <v>159207.78820000001</v>
      </c>
      <c r="G14" s="114">
        <f t="shared" si="3"/>
        <v>162902.98092</v>
      </c>
      <c r="H14" s="114">
        <f t="shared" si="3"/>
        <v>147673.02351</v>
      </c>
      <c r="I14" s="114">
        <f t="shared" si="3"/>
        <v>146793.56378</v>
      </c>
      <c r="J14" s="114">
        <f t="shared" si="3"/>
        <v>148736.74447999999</v>
      </c>
      <c r="K14" s="114">
        <f t="shared" si="3"/>
        <v>157548.88584999999</v>
      </c>
      <c r="L14" s="114">
        <f t="shared" si="3"/>
        <v>0</v>
      </c>
      <c r="M14" s="114">
        <f t="shared" si="3"/>
        <v>0</v>
      </c>
      <c r="N14" s="114">
        <f t="shared" si="3"/>
        <v>0</v>
      </c>
    </row>
    <row r="15" spans="1:14" ht="20.100000000000001" customHeight="1" x14ac:dyDescent="0.2">
      <c r="A15" s="178">
        <v>1</v>
      </c>
      <c r="B15" s="178" t="s">
        <v>7</v>
      </c>
      <c r="C15" s="114">
        <v>12150.816000000001</v>
      </c>
      <c r="D15" s="114">
        <v>12148.96623</v>
      </c>
      <c r="E15" s="114">
        <v>12146.715550000001</v>
      </c>
      <c r="F15" s="114">
        <v>12144.93518</v>
      </c>
      <c r="G15" s="114">
        <v>12143.48518</v>
      </c>
      <c r="H15" s="114">
        <v>12141.37723</v>
      </c>
      <c r="I15" s="114">
        <v>12137.12225</v>
      </c>
      <c r="J15" s="114">
        <v>12137.12225</v>
      </c>
      <c r="K15" s="114">
        <v>6942.9769100000003</v>
      </c>
      <c r="L15" s="114"/>
      <c r="M15" s="114"/>
      <c r="N15" s="114"/>
    </row>
    <row r="16" spans="1:14" ht="20.100000000000001" customHeight="1" x14ac:dyDescent="0.2">
      <c r="A16" s="178">
        <v>2</v>
      </c>
      <c r="B16" s="178" t="s">
        <v>5</v>
      </c>
      <c r="C16" s="114">
        <v>100536.96862</v>
      </c>
      <c r="D16" s="114">
        <v>103249.79187</v>
      </c>
      <c r="E16" s="114">
        <v>104695.33108</v>
      </c>
      <c r="F16" s="114">
        <v>108170.65604</v>
      </c>
      <c r="G16" s="114">
        <v>111296.24190000001</v>
      </c>
      <c r="H16" s="114">
        <v>93646.897110000005</v>
      </c>
      <c r="I16" s="114">
        <v>94283.919450000001</v>
      </c>
      <c r="J16" s="114">
        <v>96655.987540000002</v>
      </c>
      <c r="K16" s="114">
        <v>110806.57561</v>
      </c>
      <c r="L16" s="114"/>
      <c r="M16" s="114"/>
      <c r="N16" s="114"/>
    </row>
    <row r="17" spans="1:14" ht="20.100000000000001" customHeight="1" x14ac:dyDescent="0.2">
      <c r="A17" s="178">
        <v>3</v>
      </c>
      <c r="B17" s="178" t="s">
        <v>8</v>
      </c>
      <c r="C17" s="114">
        <v>623.04138999999998</v>
      </c>
      <c r="D17" s="114">
        <v>670.14439000000004</v>
      </c>
      <c r="E17" s="114">
        <v>716.36242000000004</v>
      </c>
      <c r="F17" s="114">
        <v>1421.3681200000001</v>
      </c>
      <c r="G17" s="114">
        <v>1455.64904</v>
      </c>
      <c r="H17" s="114">
        <v>1481.4239599999999</v>
      </c>
      <c r="I17" s="114">
        <v>1525.8135300000001</v>
      </c>
      <c r="J17" s="114">
        <v>1558.7972</v>
      </c>
      <c r="K17" s="114">
        <v>1577.8865000000001</v>
      </c>
      <c r="L17" s="114"/>
      <c r="M17" s="114"/>
      <c r="N17" s="114"/>
    </row>
    <row r="18" spans="1:14" ht="20.100000000000001" customHeight="1" x14ac:dyDescent="0.2">
      <c r="A18" s="178">
        <v>4</v>
      </c>
      <c r="B18" s="178" t="s">
        <v>66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20.100000000000001" customHeight="1" x14ac:dyDescent="0.2">
      <c r="A19" s="181">
        <v>5</v>
      </c>
      <c r="B19" s="178" t="s">
        <v>6</v>
      </c>
      <c r="C19" s="114">
        <v>38186.936229999999</v>
      </c>
      <c r="D19" s="114">
        <v>37335.953959999999</v>
      </c>
      <c r="E19" s="114">
        <v>37727.296750000001</v>
      </c>
      <c r="F19" s="114">
        <v>37470.828860000001</v>
      </c>
      <c r="G19" s="114">
        <v>38007.604799999994</v>
      </c>
      <c r="H19" s="114">
        <v>40403.325210000003</v>
      </c>
      <c r="I19" s="114">
        <v>38846.708549999996</v>
      </c>
      <c r="J19" s="114">
        <v>38384.837490000005</v>
      </c>
      <c r="K19" s="114">
        <v>38221.446830000001</v>
      </c>
      <c r="L19" s="114"/>
      <c r="M19" s="114"/>
      <c r="N19" s="114"/>
    </row>
    <row r="20" spans="1:14" ht="20.100000000000001" customHeight="1" x14ac:dyDescent="0.2">
      <c r="A20" s="43" t="s">
        <v>82</v>
      </c>
      <c r="B20" s="178" t="s">
        <v>70</v>
      </c>
      <c r="C20" s="185">
        <v>19630.00677</v>
      </c>
      <c r="D20" s="185">
        <v>19537.21961</v>
      </c>
      <c r="E20" s="185">
        <v>19297.364020000001</v>
      </c>
      <c r="F20" s="185">
        <v>19201.709910000001</v>
      </c>
      <c r="G20" s="185">
        <v>19173.27938</v>
      </c>
      <c r="H20" s="185">
        <v>19165.068879999999</v>
      </c>
      <c r="I20" s="185">
        <v>18853.370159999999</v>
      </c>
      <c r="J20" s="185">
        <v>18823.779600000002</v>
      </c>
      <c r="K20" s="185">
        <v>19147.935329999997</v>
      </c>
      <c r="L20" s="185"/>
      <c r="M20" s="185"/>
      <c r="N20" s="185"/>
    </row>
    <row r="21" spans="1:14" ht="20.100000000000001" customHeight="1" x14ac:dyDescent="0.2">
      <c r="A21" s="182"/>
      <c r="B21" s="66" t="s">
        <v>67</v>
      </c>
      <c r="C21" s="150">
        <f>C13+C14+C20</f>
        <v>108492.77273000003</v>
      </c>
      <c r="D21" s="150">
        <f t="shared" ref="D21:N21" si="4">D13+D14+D20</f>
        <v>107972.59230000002</v>
      </c>
      <c r="E21" s="150">
        <f t="shared" si="4"/>
        <v>106750.51797000002</v>
      </c>
      <c r="F21" s="150">
        <f t="shared" si="4"/>
        <v>109344.45204000002</v>
      </c>
      <c r="G21" s="150">
        <f t="shared" si="4"/>
        <v>110482.59759000002</v>
      </c>
      <c r="H21" s="150">
        <f t="shared" si="4"/>
        <v>113817.33335999999</v>
      </c>
      <c r="I21" s="150">
        <f t="shared" si="4"/>
        <v>110748.16934999998</v>
      </c>
      <c r="J21" s="150">
        <f t="shared" si="4"/>
        <v>109078.84971000001</v>
      </c>
      <c r="K21" s="150">
        <f t="shared" si="4"/>
        <v>109861.33437999999</v>
      </c>
      <c r="L21" s="150">
        <f t="shared" si="4"/>
        <v>0</v>
      </c>
      <c r="M21" s="150">
        <f t="shared" si="4"/>
        <v>0</v>
      </c>
      <c r="N21" s="150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0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17" t="s">
        <v>0</v>
      </c>
      <c r="B2" s="218"/>
      <c r="C2" s="67" t="s">
        <v>100</v>
      </c>
      <c r="D2" s="67" t="s">
        <v>121</v>
      </c>
      <c r="E2" s="67" t="s">
        <v>122</v>
      </c>
      <c r="F2" s="67" t="s">
        <v>123</v>
      </c>
      <c r="G2" s="67" t="s">
        <v>124</v>
      </c>
      <c r="H2" s="67" t="s">
        <v>125</v>
      </c>
      <c r="I2" s="67" t="s">
        <v>126</v>
      </c>
      <c r="J2" s="67" t="s">
        <v>127</v>
      </c>
      <c r="K2" s="67" t="s">
        <v>132</v>
      </c>
      <c r="L2" s="67" t="s">
        <v>101</v>
      </c>
      <c r="M2" s="67" t="s">
        <v>102</v>
      </c>
      <c r="N2" s="68" t="s">
        <v>103</v>
      </c>
    </row>
    <row r="3" spans="1:28" ht="18" customHeight="1" x14ac:dyDescent="0.25">
      <c r="A3" s="101" t="s">
        <v>87</v>
      </c>
      <c r="B3" s="102"/>
      <c r="C3" s="103">
        <v>3248</v>
      </c>
      <c r="D3" s="104">
        <f t="shared" ref="D3" si="0">C40</f>
        <v>1662</v>
      </c>
      <c r="E3" s="104">
        <v>60</v>
      </c>
      <c r="F3" s="104">
        <v>1582</v>
      </c>
      <c r="G3" s="104">
        <f t="shared" ref="G3:I3" si="1">F40</f>
        <v>1705</v>
      </c>
      <c r="H3" s="104">
        <f t="shared" si="1"/>
        <v>1725</v>
      </c>
      <c r="I3" s="104">
        <f t="shared" si="1"/>
        <v>1720</v>
      </c>
      <c r="J3" s="104">
        <f t="shared" ref="J3" si="2">I40</f>
        <v>2149.3959999999988</v>
      </c>
      <c r="K3" s="104">
        <f t="shared" ref="K3" si="3">J40</f>
        <v>1703.6259699999991</v>
      </c>
      <c r="L3" s="104">
        <f t="shared" ref="L3" si="4">K40</f>
        <v>1891.7802699999993</v>
      </c>
      <c r="M3" s="104">
        <f t="shared" ref="M3" si="5">L40</f>
        <v>1877.6915900000004</v>
      </c>
      <c r="N3" s="105">
        <f>L40</f>
        <v>1877.6915900000004</v>
      </c>
    </row>
    <row r="4" spans="1:28" x14ac:dyDescent="0.2">
      <c r="A4" s="213" t="s">
        <v>56</v>
      </c>
      <c r="B4" s="214"/>
      <c r="C4" s="96"/>
      <c r="D4" s="96"/>
      <c r="E4" s="96"/>
      <c r="F4" s="96"/>
      <c r="G4" s="97"/>
      <c r="H4" s="96"/>
      <c r="I4" s="96"/>
      <c r="J4" s="98"/>
      <c r="K4" s="99"/>
      <c r="L4" s="96"/>
      <c r="M4" s="96"/>
      <c r="N4" s="100"/>
    </row>
    <row r="5" spans="1:28" ht="14.1" customHeight="1" x14ac:dyDescent="0.2">
      <c r="A5" s="53"/>
      <c r="B5" s="52" t="s">
        <v>57</v>
      </c>
      <c r="C5" s="152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3"/>
      <c r="B6" s="52" t="s">
        <v>58</v>
      </c>
      <c r="C6" s="152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3"/>
      <c r="B7" s="52" t="s">
        <v>59</v>
      </c>
      <c r="C7" s="152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1"/>
      <c r="B8" s="62" t="s">
        <v>63</v>
      </c>
      <c r="C8" s="153"/>
      <c r="D8" s="63"/>
      <c r="E8" s="63"/>
      <c r="F8" s="63"/>
      <c r="G8" s="64"/>
      <c r="H8" s="63"/>
      <c r="I8" s="64"/>
      <c r="J8" s="63"/>
      <c r="K8" s="63"/>
      <c r="L8" s="63"/>
      <c r="M8" s="63"/>
      <c r="N8" s="65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2" t="s">
        <v>34</v>
      </c>
      <c r="B9" s="73"/>
      <c r="C9" s="108"/>
      <c r="D9" s="108"/>
      <c r="E9" s="74"/>
      <c r="F9" s="74"/>
      <c r="G9" s="109"/>
      <c r="H9" s="74"/>
      <c r="I9" s="74"/>
      <c r="J9" s="110"/>
      <c r="K9" s="74"/>
      <c r="L9" s="74"/>
      <c r="M9" s="74"/>
      <c r="N9" s="111"/>
    </row>
    <row r="10" spans="1:28" ht="14.1" customHeight="1" x14ac:dyDescent="0.2">
      <c r="A10" s="29"/>
      <c r="B10" s="52" t="s">
        <v>13</v>
      </c>
      <c r="C10" s="20">
        <v>5780</v>
      </c>
      <c r="D10" s="21">
        <v>5821</v>
      </c>
      <c r="E10" s="21">
        <v>5733</v>
      </c>
      <c r="F10" s="19">
        <v>5751</v>
      </c>
      <c r="G10" s="21">
        <v>5726</v>
      </c>
      <c r="H10" s="19">
        <v>6891</v>
      </c>
      <c r="I10" s="19">
        <v>6830.42</v>
      </c>
      <c r="J10" s="19">
        <v>5368.7217099999998</v>
      </c>
      <c r="K10" s="19">
        <v>5443.7184799999995</v>
      </c>
      <c r="L10" s="19">
        <v>6253.8750699999991</v>
      </c>
      <c r="M10" s="19"/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2" t="s">
        <v>14</v>
      </c>
      <c r="C11" s="20">
        <v>1629</v>
      </c>
      <c r="D11" s="21">
        <v>5</v>
      </c>
      <c r="E11" s="21">
        <v>3287</v>
      </c>
      <c r="F11" s="19">
        <v>1690</v>
      </c>
      <c r="G11" s="21">
        <v>1670</v>
      </c>
      <c r="H11" s="19">
        <v>1604</v>
      </c>
      <c r="I11" s="19">
        <v>2108.08</v>
      </c>
      <c r="J11" s="19">
        <v>1684.9683</v>
      </c>
      <c r="K11" s="19">
        <v>1729.44749</v>
      </c>
      <c r="L11" s="19">
        <v>1700</v>
      </c>
      <c r="M11" s="19"/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2" t="s">
        <v>15</v>
      </c>
      <c r="C12" s="20">
        <v>506</v>
      </c>
      <c r="D12" s="21">
        <v>538</v>
      </c>
      <c r="E12" s="21">
        <v>457</v>
      </c>
      <c r="F12" s="19">
        <v>447</v>
      </c>
      <c r="G12" s="21">
        <v>446</v>
      </c>
      <c r="H12" s="19">
        <v>572</v>
      </c>
      <c r="I12" s="19">
        <v>550.27499999999998</v>
      </c>
      <c r="J12" s="19">
        <v>568.07691</v>
      </c>
      <c r="K12" s="19">
        <v>501.16265000000004</v>
      </c>
      <c r="L12" s="19">
        <v>503.70547999999997</v>
      </c>
      <c r="M12" s="19"/>
      <c r="N12" s="38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5"/>
      <c r="B13" s="76" t="s">
        <v>35</v>
      </c>
      <c r="C13" s="77">
        <f>C10+C11+C12</f>
        <v>7915</v>
      </c>
      <c r="D13" s="77">
        <v>6364</v>
      </c>
      <c r="E13" s="77">
        <v>9477</v>
      </c>
      <c r="F13" s="77">
        <v>7888</v>
      </c>
      <c r="G13" s="77">
        <f t="shared" ref="G13" si="6">SUM(G10:G12)</f>
        <v>7842</v>
      </c>
      <c r="H13" s="77">
        <f t="shared" ref="H13:I13" si="7">SUM(H10:H12)</f>
        <v>9067</v>
      </c>
      <c r="I13" s="77">
        <f t="shared" si="7"/>
        <v>9488.7749999999996</v>
      </c>
      <c r="J13" s="77">
        <f t="shared" ref="J13:N13" si="8">SUM(J10:J12)</f>
        <v>7621.76692</v>
      </c>
      <c r="K13" s="77">
        <f t="shared" si="8"/>
        <v>7674.3286200000002</v>
      </c>
      <c r="L13" s="77">
        <f t="shared" si="8"/>
        <v>8457.5805499999988</v>
      </c>
      <c r="M13" s="77">
        <f t="shared" si="8"/>
        <v>0</v>
      </c>
      <c r="N13" s="78">
        <f t="shared" si="8"/>
        <v>0</v>
      </c>
    </row>
    <row r="14" spans="1:28" ht="14.1" customHeight="1" x14ac:dyDescent="0.2">
      <c r="A14" s="29"/>
      <c r="B14" s="52" t="s">
        <v>36</v>
      </c>
      <c r="C14" s="20">
        <v>5582</v>
      </c>
      <c r="D14" s="21">
        <v>590</v>
      </c>
      <c r="E14" s="21">
        <v>1051</v>
      </c>
      <c r="F14" s="19">
        <v>648</v>
      </c>
      <c r="G14" s="21">
        <v>719</v>
      </c>
      <c r="H14" s="19">
        <v>7113</v>
      </c>
      <c r="I14" s="19">
        <v>1446.4269999999999</v>
      </c>
      <c r="J14" s="34">
        <v>973.00711000000001</v>
      </c>
      <c r="K14" s="19">
        <v>498.64702</v>
      </c>
      <c r="L14" s="19">
        <v>2444.7912600000004</v>
      </c>
      <c r="M14" s="19"/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2" t="s">
        <v>61</v>
      </c>
      <c r="C15" s="50"/>
      <c r="D15" s="21"/>
      <c r="E15" s="21"/>
      <c r="F15" s="19"/>
      <c r="G15" s="21"/>
      <c r="H15" s="19"/>
      <c r="I15" s="19"/>
      <c r="J15" s="19"/>
      <c r="K15" s="19"/>
      <c r="L15" s="19"/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2" t="s">
        <v>60</v>
      </c>
      <c r="C16" s="50"/>
      <c r="D16" s="21"/>
      <c r="E16" s="21"/>
      <c r="F16" s="19"/>
      <c r="G16" s="21"/>
      <c r="H16" s="19"/>
      <c r="I16" s="19"/>
      <c r="J16" s="19"/>
      <c r="K16" s="19"/>
      <c r="L16" s="19"/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8"/>
      <c r="B17" s="89" t="s">
        <v>64</v>
      </c>
      <c r="C17" s="90">
        <f>SUM(C13:C16)</f>
        <v>13497</v>
      </c>
      <c r="D17" s="90">
        <f>D13+D14</f>
        <v>6954</v>
      </c>
      <c r="E17" s="90">
        <f t="shared" ref="E17:F17" si="9">E13+E14</f>
        <v>10528</v>
      </c>
      <c r="F17" s="90">
        <f t="shared" si="9"/>
        <v>8536</v>
      </c>
      <c r="G17" s="90">
        <f t="shared" ref="G17:I17" si="10">SUM(G13:G16)</f>
        <v>8561</v>
      </c>
      <c r="H17" s="90">
        <f t="shared" si="10"/>
        <v>16180</v>
      </c>
      <c r="I17" s="90">
        <f t="shared" si="10"/>
        <v>10935.201999999999</v>
      </c>
      <c r="J17" s="90">
        <f t="shared" ref="J17:N17" si="11">SUM(J13:J16)</f>
        <v>8594.7740300000005</v>
      </c>
      <c r="K17" s="90">
        <f t="shared" si="11"/>
        <v>8172.9756400000006</v>
      </c>
      <c r="L17" s="90">
        <f t="shared" si="11"/>
        <v>10902.371809999999</v>
      </c>
      <c r="M17" s="90">
        <f t="shared" si="11"/>
        <v>0</v>
      </c>
      <c r="N17" s="91">
        <f t="shared" si="11"/>
        <v>0</v>
      </c>
    </row>
    <row r="18" spans="1:28" ht="14.1" customHeight="1" x14ac:dyDescent="0.2">
      <c r="A18" s="69" t="s">
        <v>37</v>
      </c>
      <c r="B18" s="70"/>
      <c r="C18" s="85"/>
      <c r="D18" s="85"/>
      <c r="E18" s="177"/>
      <c r="F18" s="71"/>
      <c r="G18" s="177"/>
      <c r="H18" s="71"/>
      <c r="I18" s="71"/>
      <c r="J18" s="86"/>
      <c r="K18" s="71"/>
      <c r="L18" s="71"/>
      <c r="M18" s="71"/>
      <c r="N18" s="87"/>
    </row>
    <row r="19" spans="1:28" ht="14.1" customHeight="1" x14ac:dyDescent="0.2">
      <c r="A19" s="30"/>
      <c r="B19" s="54" t="s">
        <v>89</v>
      </c>
      <c r="C19" s="20">
        <v>5296</v>
      </c>
      <c r="D19" s="21">
        <v>4636</v>
      </c>
      <c r="E19" s="21">
        <v>4366</v>
      </c>
      <c r="F19" s="21">
        <v>4448</v>
      </c>
      <c r="G19" s="21">
        <v>4498</v>
      </c>
      <c r="H19" s="21">
        <v>4378</v>
      </c>
      <c r="I19" s="21">
        <v>4232.3760000000002</v>
      </c>
      <c r="J19" s="21">
        <v>3250.4541999999997</v>
      </c>
      <c r="K19" s="19">
        <v>4465.4984700000005</v>
      </c>
      <c r="L19" s="21">
        <v>4427.8602599999995</v>
      </c>
      <c r="M19" s="21"/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5" t="s">
        <v>90</v>
      </c>
      <c r="C20" s="20">
        <v>1746</v>
      </c>
      <c r="D20" s="21">
        <v>1280</v>
      </c>
      <c r="E20" s="21">
        <v>1269</v>
      </c>
      <c r="F20" s="21">
        <v>1215</v>
      </c>
      <c r="G20" s="21">
        <v>1204</v>
      </c>
      <c r="H20" s="21">
        <v>1162</v>
      </c>
      <c r="I20" s="21">
        <v>1087.3489999999999</v>
      </c>
      <c r="J20" s="21">
        <v>2378.7904199999994</v>
      </c>
      <c r="K20" s="19">
        <v>1135.1828299999997</v>
      </c>
      <c r="L20" s="21">
        <v>1135.0801700000002</v>
      </c>
      <c r="M20" s="21"/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4" t="s">
        <v>38</v>
      </c>
      <c r="C21" s="20">
        <v>0</v>
      </c>
      <c r="D21" s="21">
        <v>1</v>
      </c>
      <c r="E21" s="21">
        <v>0.9</v>
      </c>
      <c r="F21" s="21">
        <v>2</v>
      </c>
      <c r="G21" s="21"/>
      <c r="H21" s="21">
        <v>6</v>
      </c>
      <c r="I21" s="21">
        <v>1.4419999999999999</v>
      </c>
      <c r="J21" s="41"/>
      <c r="K21" s="19">
        <v>1.4601</v>
      </c>
      <c r="L21" s="21"/>
      <c r="M21" s="21"/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9"/>
      <c r="B22" s="80" t="s">
        <v>39</v>
      </c>
      <c r="C22" s="81">
        <f>SUM(C19:C21)</f>
        <v>7042</v>
      </c>
      <c r="D22" s="81">
        <f>D19+D20+D21</f>
        <v>5917</v>
      </c>
      <c r="E22" s="81">
        <f t="shared" ref="E22:F22" si="12">E19+E20+E21</f>
        <v>5635.9</v>
      </c>
      <c r="F22" s="81">
        <f t="shared" si="12"/>
        <v>5665</v>
      </c>
      <c r="G22" s="81">
        <f t="shared" ref="G22:I22" si="13">SUM(G19:G21)</f>
        <v>5702</v>
      </c>
      <c r="H22" s="81">
        <f t="shared" si="13"/>
        <v>5546</v>
      </c>
      <c r="I22" s="81">
        <f t="shared" si="13"/>
        <v>5321.1670000000004</v>
      </c>
      <c r="J22" s="81">
        <f t="shared" ref="J22:N22" si="14">SUM(J19:J21)</f>
        <v>5629.2446199999995</v>
      </c>
      <c r="K22" s="81">
        <f t="shared" si="14"/>
        <v>5602.1414000000004</v>
      </c>
      <c r="L22" s="81">
        <f t="shared" si="14"/>
        <v>5562.9404299999997</v>
      </c>
      <c r="M22" s="81">
        <f t="shared" si="14"/>
        <v>0</v>
      </c>
      <c r="N22" s="82">
        <f t="shared" si="14"/>
        <v>0</v>
      </c>
    </row>
    <row r="23" spans="1:28" ht="14.1" customHeight="1" x14ac:dyDescent="0.2">
      <c r="A23" s="32"/>
      <c r="B23" s="54" t="s">
        <v>21</v>
      </c>
      <c r="C23" s="20">
        <v>847</v>
      </c>
      <c r="D23" s="21">
        <v>1006</v>
      </c>
      <c r="E23" s="21">
        <v>1102</v>
      </c>
      <c r="F23" s="21">
        <v>730</v>
      </c>
      <c r="G23" s="21">
        <v>641</v>
      </c>
      <c r="H23" s="21">
        <v>1888</v>
      </c>
      <c r="I23" s="21">
        <v>1375.453</v>
      </c>
      <c r="J23" s="19">
        <v>875.34016999999994</v>
      </c>
      <c r="K23" s="19">
        <v>682.75930000000005</v>
      </c>
      <c r="L23" s="21">
        <v>1175.7405599999997</v>
      </c>
      <c r="M23" s="21"/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4" t="s">
        <v>83</v>
      </c>
      <c r="C24" s="20">
        <v>125</v>
      </c>
      <c r="D24" s="21">
        <v>125</v>
      </c>
      <c r="E24" s="21">
        <v>113</v>
      </c>
      <c r="F24" s="21">
        <v>126</v>
      </c>
      <c r="G24" s="21">
        <v>169</v>
      </c>
      <c r="H24" s="21">
        <v>111</v>
      </c>
      <c r="I24" s="21">
        <v>162.03100000000001</v>
      </c>
      <c r="J24" s="19">
        <v>123.74305</v>
      </c>
      <c r="K24" s="19">
        <v>104.18894</v>
      </c>
      <c r="L24" s="21">
        <v>137.10670999999999</v>
      </c>
      <c r="M24" s="21"/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4" t="s">
        <v>84</v>
      </c>
      <c r="C25" s="20">
        <v>99</v>
      </c>
      <c r="D25" s="21">
        <v>119</v>
      </c>
      <c r="E25" s="21">
        <v>114</v>
      </c>
      <c r="F25" s="21">
        <v>138</v>
      </c>
      <c r="G25" s="21">
        <v>142</v>
      </c>
      <c r="H25" s="21">
        <v>149</v>
      </c>
      <c r="I25" s="21">
        <v>102.107</v>
      </c>
      <c r="J25" s="19">
        <v>188.89556000000002</v>
      </c>
      <c r="K25" s="19">
        <v>58.288149999999995</v>
      </c>
      <c r="L25" s="21">
        <v>180.94051999999996</v>
      </c>
      <c r="M25" s="21"/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4" t="s">
        <v>86</v>
      </c>
      <c r="C26" s="20">
        <v>1187</v>
      </c>
      <c r="D26" s="21">
        <v>508</v>
      </c>
      <c r="E26" s="21">
        <v>829</v>
      </c>
      <c r="F26" s="21">
        <v>727</v>
      </c>
      <c r="G26" s="21">
        <v>618</v>
      </c>
      <c r="H26" s="21">
        <v>869</v>
      </c>
      <c r="I26" s="21">
        <v>962.51400000000001</v>
      </c>
      <c r="J26" s="19">
        <v>1123.5939500000002</v>
      </c>
      <c r="K26" s="19">
        <v>501.28264000000001</v>
      </c>
      <c r="L26" s="21">
        <v>648.98561000000007</v>
      </c>
      <c r="M26" s="21"/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4" t="s">
        <v>22</v>
      </c>
      <c r="C27" s="20">
        <v>204</v>
      </c>
      <c r="D27" s="21">
        <v>193</v>
      </c>
      <c r="E27" s="21">
        <v>278</v>
      </c>
      <c r="F27" s="21">
        <v>238</v>
      </c>
      <c r="G27" s="21">
        <v>214</v>
      </c>
      <c r="H27" s="21">
        <v>277</v>
      </c>
      <c r="I27" s="21">
        <v>158.94</v>
      </c>
      <c r="J27" s="19">
        <v>235.05497000000005</v>
      </c>
      <c r="K27" s="19">
        <v>335.94130999999999</v>
      </c>
      <c r="L27" s="21">
        <v>309.68741999999997</v>
      </c>
      <c r="M27" s="21"/>
      <c r="N27" s="39"/>
      <c r="Y27" s="40"/>
      <c r="AB27" s="37"/>
    </row>
    <row r="28" spans="1:28" ht="14.1" customHeight="1" x14ac:dyDescent="0.2">
      <c r="A28" s="79"/>
      <c r="B28" s="80" t="s">
        <v>23</v>
      </c>
      <c r="C28" s="81">
        <f t="shared" ref="C28" si="15">SUM(C23:C27)</f>
        <v>2462</v>
      </c>
      <c r="D28" s="81">
        <f>D23+D24+D25+D26+D27</f>
        <v>1951</v>
      </c>
      <c r="E28" s="81">
        <f t="shared" ref="E28:F28" si="16">E23+E24+E25+E26+E27</f>
        <v>2436</v>
      </c>
      <c r="F28" s="81">
        <f t="shared" si="16"/>
        <v>1959</v>
      </c>
      <c r="G28" s="81">
        <f t="shared" ref="G28" si="17">SUM(G23:G27)</f>
        <v>1784</v>
      </c>
      <c r="H28" s="81">
        <f t="shared" ref="H28:I28" si="18">SUM(H23:H27)</f>
        <v>3294</v>
      </c>
      <c r="I28" s="81">
        <f t="shared" si="18"/>
        <v>2761.0450000000001</v>
      </c>
      <c r="J28" s="81">
        <f t="shared" ref="J28:N28" si="19">SUM(J23:J27)</f>
        <v>2546.6277</v>
      </c>
      <c r="K28" s="81">
        <f t="shared" si="19"/>
        <v>1682.4603399999999</v>
      </c>
      <c r="L28" s="81">
        <f t="shared" si="19"/>
        <v>2452.4608199999993</v>
      </c>
      <c r="M28" s="81">
        <f t="shared" si="19"/>
        <v>0</v>
      </c>
      <c r="N28" s="82">
        <f t="shared" si="19"/>
        <v>0</v>
      </c>
      <c r="O28" s="42"/>
    </row>
    <row r="29" spans="1:28" ht="14.1" customHeight="1" x14ac:dyDescent="0.2">
      <c r="A29" s="29"/>
      <c r="B29" s="54" t="s">
        <v>40</v>
      </c>
      <c r="C29" s="50">
        <v>313</v>
      </c>
      <c r="D29" s="21">
        <v>6</v>
      </c>
      <c r="E29" s="21">
        <v>257</v>
      </c>
      <c r="F29" s="21">
        <v>241</v>
      </c>
      <c r="G29" s="21">
        <v>266</v>
      </c>
      <c r="H29" s="21">
        <v>104</v>
      </c>
      <c r="I29" s="21">
        <v>331.54199999999997</v>
      </c>
      <c r="J29" s="19">
        <v>275.63872000000003</v>
      </c>
      <c r="K29" s="19">
        <v>76.18404000000001</v>
      </c>
      <c r="L29" s="21">
        <v>321.65681000000001</v>
      </c>
      <c r="M29" s="21"/>
      <c r="N29" s="39"/>
      <c r="O29" s="42"/>
      <c r="AB29" s="37"/>
    </row>
    <row r="30" spans="1:28" ht="14.1" customHeight="1" x14ac:dyDescent="0.2">
      <c r="A30" s="32"/>
      <c r="B30" s="54" t="s">
        <v>41</v>
      </c>
      <c r="C30" s="20">
        <v>10</v>
      </c>
      <c r="D30" s="21">
        <v>6</v>
      </c>
      <c r="E30" s="21">
        <v>12</v>
      </c>
      <c r="F30" s="21">
        <v>19</v>
      </c>
      <c r="G30" s="21">
        <v>65</v>
      </c>
      <c r="H30" s="21">
        <v>26</v>
      </c>
      <c r="I30" s="21">
        <v>44.683999999999997</v>
      </c>
      <c r="J30" s="19">
        <v>45.614550000000001</v>
      </c>
      <c r="K30" s="19">
        <v>6.02949</v>
      </c>
      <c r="L30" s="21">
        <v>25.770989999999998</v>
      </c>
      <c r="M30" s="21"/>
      <c r="N30" s="39"/>
      <c r="O30" s="42"/>
      <c r="AB30" s="37"/>
    </row>
    <row r="31" spans="1:28" ht="14.1" customHeight="1" x14ac:dyDescent="0.2">
      <c r="A31" s="32"/>
      <c r="B31" s="54" t="s">
        <v>42</v>
      </c>
      <c r="C31" s="20">
        <v>165</v>
      </c>
      <c r="D31" s="21">
        <v>1</v>
      </c>
      <c r="E31" s="21">
        <v>10</v>
      </c>
      <c r="F31" s="21">
        <v>7</v>
      </c>
      <c r="G31" s="21">
        <v>34</v>
      </c>
      <c r="H31" s="21">
        <v>26</v>
      </c>
      <c r="I31" s="21">
        <v>8.25</v>
      </c>
      <c r="J31" s="19">
        <v>10.197769999999998</v>
      </c>
      <c r="K31" s="19">
        <v>75.419809999999998</v>
      </c>
      <c r="L31" s="21">
        <v>23.991259999999997</v>
      </c>
      <c r="M31" s="21"/>
      <c r="N31" s="39"/>
      <c r="O31" s="42"/>
      <c r="Y31" s="40"/>
      <c r="AB31" s="37"/>
    </row>
    <row r="32" spans="1:28" ht="14.1" customHeight="1" x14ac:dyDescent="0.2">
      <c r="A32" s="32"/>
      <c r="B32" s="54" t="s">
        <v>43</v>
      </c>
      <c r="C32" s="20">
        <v>6</v>
      </c>
      <c r="D32" s="21">
        <v>8</v>
      </c>
      <c r="E32" s="21">
        <v>5</v>
      </c>
      <c r="F32" s="21"/>
      <c r="G32" s="21">
        <v>20</v>
      </c>
      <c r="H32" s="21">
        <v>28</v>
      </c>
      <c r="I32" s="21">
        <v>24.704000000000001</v>
      </c>
      <c r="J32" s="19">
        <v>8.8794400000000007</v>
      </c>
      <c r="K32" s="19">
        <v>14.26008</v>
      </c>
      <c r="L32" s="21">
        <v>2.7268000000000003</v>
      </c>
      <c r="M32" s="21"/>
      <c r="N32" s="39"/>
      <c r="O32" s="42"/>
      <c r="AB32" s="37"/>
    </row>
    <row r="33" spans="1:28" ht="14.1" customHeight="1" x14ac:dyDescent="0.2">
      <c r="A33" s="32"/>
      <c r="B33" s="54" t="s">
        <v>44</v>
      </c>
      <c r="C33" s="20">
        <v>4</v>
      </c>
      <c r="D33" s="21">
        <v>3</v>
      </c>
      <c r="E33" s="21">
        <v>24</v>
      </c>
      <c r="F33" s="21">
        <v>41</v>
      </c>
      <c r="G33" s="21">
        <v>9</v>
      </c>
      <c r="H33" s="21">
        <v>3</v>
      </c>
      <c r="I33" s="21">
        <v>144.131</v>
      </c>
      <c r="J33" s="19">
        <v>40.127979999999994</v>
      </c>
      <c r="K33" s="19">
        <v>8.0802000000000014</v>
      </c>
      <c r="L33" s="21">
        <v>13.270700000000001</v>
      </c>
      <c r="M33" s="21"/>
      <c r="N33" s="39"/>
      <c r="AB33" s="37"/>
    </row>
    <row r="34" spans="1:28" ht="14.1" customHeight="1" x14ac:dyDescent="0.2">
      <c r="A34" s="79"/>
      <c r="B34" s="80" t="s">
        <v>45</v>
      </c>
      <c r="C34" s="83">
        <v>184</v>
      </c>
      <c r="D34" s="83">
        <f>D30+D31+D32+D33</f>
        <v>18</v>
      </c>
      <c r="E34" s="83">
        <f t="shared" ref="E34" si="20">E30+E31+E32+E33</f>
        <v>51</v>
      </c>
      <c r="F34" s="83">
        <f>F30+F31+F33</f>
        <v>67</v>
      </c>
      <c r="G34" s="83">
        <f t="shared" ref="G34" si="21">SUM(G30:G33)</f>
        <v>128</v>
      </c>
      <c r="H34" s="83">
        <f t="shared" ref="H34:I34" si="22">SUM(H30:H33)</f>
        <v>83</v>
      </c>
      <c r="I34" s="83">
        <f t="shared" si="22"/>
        <v>221.76900000000001</v>
      </c>
      <c r="J34" s="83">
        <f t="shared" ref="J34:N34" si="23">SUM(J30:J33)</f>
        <v>104.81974</v>
      </c>
      <c r="K34" s="83">
        <f t="shared" si="23"/>
        <v>103.78958</v>
      </c>
      <c r="L34" s="83">
        <f t="shared" si="23"/>
        <v>65.759749999999997</v>
      </c>
      <c r="M34" s="83">
        <f t="shared" si="23"/>
        <v>0</v>
      </c>
      <c r="N34" s="84">
        <f t="shared" si="23"/>
        <v>0</v>
      </c>
    </row>
    <row r="35" spans="1:28" ht="14.1" customHeight="1" x14ac:dyDescent="0.2">
      <c r="A35" s="29"/>
      <c r="B35" s="54" t="s">
        <v>46</v>
      </c>
      <c r="C35" s="18">
        <v>5082</v>
      </c>
      <c r="D35" s="34">
        <v>664</v>
      </c>
      <c r="E35" s="34">
        <v>626</v>
      </c>
      <c r="F35" s="21">
        <v>481</v>
      </c>
      <c r="G35" s="21">
        <v>661</v>
      </c>
      <c r="H35" s="21">
        <v>7158</v>
      </c>
      <c r="I35" s="21">
        <v>1870.2829999999999</v>
      </c>
      <c r="J35" s="19">
        <v>484.21328000000005</v>
      </c>
      <c r="K35" s="19">
        <v>520.24597999999992</v>
      </c>
      <c r="L35" s="21">
        <v>2513.6426799999999</v>
      </c>
      <c r="M35" s="21"/>
      <c r="N35" s="39"/>
      <c r="AB35" s="37"/>
    </row>
    <row r="36" spans="1:28" ht="14.1" customHeight="1" x14ac:dyDescent="0.2">
      <c r="A36" s="29"/>
      <c r="B36" s="54" t="s">
        <v>62</v>
      </c>
      <c r="C36" s="51"/>
      <c r="D36" s="19"/>
      <c r="E36" s="19"/>
      <c r="F36" s="21"/>
      <c r="G36" s="21"/>
      <c r="H36" s="21"/>
      <c r="I36" s="21"/>
      <c r="J36" s="19"/>
      <c r="K36" s="19"/>
      <c r="L36" s="21"/>
      <c r="M36" s="21"/>
      <c r="N36" s="39"/>
      <c r="AB36" s="37"/>
    </row>
    <row r="37" spans="1:28" ht="14.1" customHeight="1" x14ac:dyDescent="0.2">
      <c r="A37" s="29"/>
      <c r="B37" s="54" t="s">
        <v>91</v>
      </c>
      <c r="C37" s="51"/>
      <c r="D37" s="19"/>
      <c r="E37" s="19"/>
      <c r="F37" s="21"/>
      <c r="G37" s="21"/>
      <c r="H37" s="21"/>
      <c r="I37" s="21"/>
      <c r="J37" s="19"/>
      <c r="K37" s="19"/>
      <c r="L37" s="21"/>
      <c r="M37" s="21"/>
      <c r="N37" s="39"/>
      <c r="AB37" s="37"/>
    </row>
    <row r="38" spans="1:28" ht="14.1" customHeight="1" x14ac:dyDescent="0.2">
      <c r="A38" s="92"/>
      <c r="B38" s="93" t="s">
        <v>88</v>
      </c>
      <c r="C38" s="94">
        <f>C22+C28+C29+C34+C35+C36+C37</f>
        <v>15083</v>
      </c>
      <c r="D38" s="94">
        <f>D22+D28+D29+D34+D35</f>
        <v>8556</v>
      </c>
      <c r="E38" s="94">
        <f t="shared" ref="E38:F38" si="24">E22+E28+E29+E34+E35</f>
        <v>9005.9</v>
      </c>
      <c r="F38" s="94">
        <f t="shared" si="24"/>
        <v>8413</v>
      </c>
      <c r="G38" s="94">
        <f t="shared" ref="G38:I38" si="25">G37+G36+G35+G34+G29+G28+G22</f>
        <v>8541</v>
      </c>
      <c r="H38" s="94">
        <f t="shared" si="25"/>
        <v>16185</v>
      </c>
      <c r="I38" s="94">
        <f t="shared" si="25"/>
        <v>10505.806</v>
      </c>
      <c r="J38" s="94">
        <f t="shared" ref="J38:N38" si="26">J37+J36+J35+J34+J29+J28+J22</f>
        <v>9040.5440600000002</v>
      </c>
      <c r="K38" s="94">
        <f t="shared" si="26"/>
        <v>7984.8213400000004</v>
      </c>
      <c r="L38" s="94">
        <f t="shared" si="26"/>
        <v>10916.460489999998</v>
      </c>
      <c r="M38" s="94">
        <f t="shared" si="26"/>
        <v>0</v>
      </c>
      <c r="N38" s="95">
        <f t="shared" si="26"/>
        <v>0</v>
      </c>
      <c r="Y38" s="40"/>
    </row>
    <row r="39" spans="1:28" ht="14.1" customHeight="1" thickBot="1" x14ac:dyDescent="0.25">
      <c r="A39" s="57"/>
      <c r="B39" s="56" t="s">
        <v>47</v>
      </c>
      <c r="C39" s="33">
        <f>C17-C38</f>
        <v>-1586</v>
      </c>
      <c r="D39" s="33">
        <f>D17-D38</f>
        <v>-1602</v>
      </c>
      <c r="E39" s="33">
        <f t="shared" ref="E39:I39" si="27">E17-E38</f>
        <v>1522.1000000000004</v>
      </c>
      <c r="F39" s="33">
        <f t="shared" si="27"/>
        <v>123</v>
      </c>
      <c r="G39" s="33">
        <f t="shared" si="27"/>
        <v>20</v>
      </c>
      <c r="H39" s="33">
        <f t="shared" si="27"/>
        <v>-5</v>
      </c>
      <c r="I39" s="33">
        <f t="shared" si="27"/>
        <v>429.39599999999882</v>
      </c>
      <c r="J39" s="33">
        <f t="shared" ref="J39:N39" si="28">J17-J38</f>
        <v>-445.77002999999968</v>
      </c>
      <c r="K39" s="33">
        <f t="shared" si="28"/>
        <v>188.15430000000015</v>
      </c>
      <c r="L39" s="33">
        <f t="shared" si="28"/>
        <v>-14.088679999998931</v>
      </c>
      <c r="M39" s="33">
        <f t="shared" si="28"/>
        <v>0</v>
      </c>
      <c r="N39" s="49">
        <f t="shared" si="28"/>
        <v>0</v>
      </c>
      <c r="Y39" s="37"/>
    </row>
    <row r="40" spans="1:28" ht="18" customHeight="1" thickBot="1" x14ac:dyDescent="0.3">
      <c r="A40" s="215" t="s">
        <v>50</v>
      </c>
      <c r="B40" s="216"/>
      <c r="C40" s="106">
        <f>C3+C17-C38</f>
        <v>1662</v>
      </c>
      <c r="D40" s="106">
        <f>D3+D17-D38</f>
        <v>60</v>
      </c>
      <c r="E40" s="106">
        <f t="shared" ref="E40:I40" si="29">E3+E17-E38</f>
        <v>1582.1000000000004</v>
      </c>
      <c r="F40" s="106">
        <f t="shared" si="29"/>
        <v>1705</v>
      </c>
      <c r="G40" s="106">
        <f t="shared" si="29"/>
        <v>1725</v>
      </c>
      <c r="H40" s="106">
        <f t="shared" si="29"/>
        <v>1720</v>
      </c>
      <c r="I40" s="106">
        <f t="shared" si="29"/>
        <v>2149.3959999999988</v>
      </c>
      <c r="J40" s="106">
        <f t="shared" ref="J40:N40" si="30">J3+J17-J38</f>
        <v>1703.6259699999991</v>
      </c>
      <c r="K40" s="106">
        <f t="shared" si="30"/>
        <v>1891.7802699999993</v>
      </c>
      <c r="L40" s="106">
        <f t="shared" si="30"/>
        <v>1877.6915900000004</v>
      </c>
      <c r="M40" s="106">
        <f t="shared" si="30"/>
        <v>1877.6915900000004</v>
      </c>
      <c r="N40" s="107">
        <f t="shared" si="30"/>
        <v>1877.6915900000004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3">
    <mergeCell ref="A4:B4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Ing. Anna Cígerová</cp:lastModifiedBy>
  <cp:lastPrinted>2022-09-27T12:35:47Z</cp:lastPrinted>
  <dcterms:created xsi:type="dcterms:W3CDTF">2012-03-20T09:28:01Z</dcterms:created>
  <dcterms:modified xsi:type="dcterms:W3CDTF">2022-10-27T09:20:46Z</dcterms:modified>
</cp:coreProperties>
</file>