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cigerova\Documents\Mesačné výsledky hospodárenia\2022\November 2022\"/>
    </mc:Choice>
  </mc:AlternateContent>
  <xr:revisionPtr revIDLastSave="0" documentId="8_{E5F4C347-CB98-4FC0-A629-00D6DFD27C6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3" l="1"/>
  <c r="F34" i="3"/>
  <c r="F28" i="3"/>
  <c r="G27" i="3"/>
  <c r="G28" i="3" s="1"/>
  <c r="F27" i="3"/>
  <c r="G22" i="3"/>
  <c r="F22" i="3"/>
  <c r="G14" i="3"/>
  <c r="F14" i="3"/>
  <c r="G9" i="3"/>
  <c r="F9" i="3"/>
  <c r="D22" i="3"/>
  <c r="D27" i="3" s="1"/>
  <c r="C22" i="3"/>
  <c r="C27" i="3" s="1"/>
  <c r="D9" i="3"/>
  <c r="D14" i="3" s="1"/>
  <c r="C9" i="3"/>
  <c r="C14" i="3" s="1"/>
  <c r="N11" i="4"/>
  <c r="N3" i="4"/>
  <c r="M3" i="4"/>
  <c r="L3" i="4"/>
  <c r="C28" i="3" l="1"/>
  <c r="C34" i="3" s="1"/>
  <c r="D28" i="3"/>
  <c r="D34" i="3" s="1"/>
  <c r="L22" i="4" l="1"/>
  <c r="I34" i="4" l="1"/>
  <c r="H34" i="4"/>
  <c r="H38" i="4" s="1"/>
  <c r="I28" i="4"/>
  <c r="H28" i="4"/>
  <c r="I22" i="4"/>
  <c r="H22" i="4"/>
  <c r="I13" i="4"/>
  <c r="I17" i="4" s="1"/>
  <c r="H13" i="4"/>
  <c r="H17" i="4" s="1"/>
  <c r="H6" i="3"/>
  <c r="H7" i="3"/>
  <c r="I38" i="4" l="1"/>
  <c r="I39" i="4" s="1"/>
  <c r="H39" i="4"/>
  <c r="G34" i="4"/>
  <c r="G28" i="4"/>
  <c r="G22" i="4"/>
  <c r="G13" i="4"/>
  <c r="G17" i="4" s="1"/>
  <c r="G38" i="4" l="1"/>
  <c r="G39" i="4" s="1"/>
  <c r="F34" i="4" l="1"/>
  <c r="F28" i="4"/>
  <c r="F22" i="4"/>
  <c r="F38" i="4" s="1"/>
  <c r="F39" i="4" s="1"/>
  <c r="F17" i="4"/>
  <c r="F40" i="4" l="1"/>
  <c r="G3" i="4" s="1"/>
  <c r="G40" i="4" s="1"/>
  <c r="H3" i="4" s="1"/>
  <c r="H40" i="4" s="1"/>
  <c r="I3" i="4" s="1"/>
  <c r="I40" i="4" s="1"/>
  <c r="H33" i="3"/>
  <c r="H32" i="3"/>
  <c r="H29" i="3"/>
  <c r="H26" i="3"/>
  <c r="H25" i="3"/>
  <c r="H23" i="3"/>
  <c r="H20" i="3"/>
  <c r="H19" i="3"/>
  <c r="H18" i="3"/>
  <c r="H13" i="3"/>
  <c r="H10" i="3"/>
  <c r="H8" i="3"/>
  <c r="E34" i="4"/>
  <c r="E28" i="4"/>
  <c r="E22" i="4"/>
  <c r="E17" i="4"/>
  <c r="H31" i="3"/>
  <c r="H30" i="3"/>
  <c r="H24" i="3"/>
  <c r="H21" i="3"/>
  <c r="H12" i="3"/>
  <c r="H11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C22" i="4"/>
  <c r="D17" i="4"/>
  <c r="C13" i="4"/>
  <c r="C17" i="4" s="1"/>
  <c r="C38" i="4" l="1"/>
  <c r="C39" i="4" s="1"/>
  <c r="D38" i="4"/>
  <c r="D39" i="4" s="1"/>
  <c r="E14" i="3"/>
  <c r="E22" i="3"/>
  <c r="E9" i="3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N11" i="1" s="1"/>
  <c r="C4" i="1"/>
  <c r="M11" i="1" l="1"/>
  <c r="L11" i="1"/>
  <c r="I11" i="1"/>
  <c r="H11" i="1"/>
  <c r="G11" i="1"/>
  <c r="F11" i="1"/>
  <c r="E11" i="1"/>
  <c r="K11" i="1"/>
  <c r="J11" i="1"/>
  <c r="D11" i="1"/>
  <c r="C21" i="1" l="1"/>
  <c r="C11" i="1"/>
  <c r="J13" i="4"/>
  <c r="J17" i="4" s="1"/>
  <c r="K13" i="4"/>
  <c r="K17" i="4" s="1"/>
  <c r="L13" i="4"/>
  <c r="L17" i="4" s="1"/>
  <c r="M13" i="4"/>
  <c r="M17" i="4" s="1"/>
  <c r="N13" i="4"/>
  <c r="N17" i="4" s="1"/>
  <c r="J34" i="4"/>
  <c r="K34" i="4"/>
  <c r="L34" i="4"/>
  <c r="M34" i="4"/>
  <c r="N34" i="4"/>
  <c r="J28" i="4"/>
  <c r="K28" i="4"/>
  <c r="L28" i="4"/>
  <c r="M28" i="4"/>
  <c r="N28" i="4"/>
  <c r="J22" i="4"/>
  <c r="K22" i="4"/>
  <c r="M22" i="4"/>
  <c r="N22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J3" i="4" l="1"/>
  <c r="J40" i="4" s="1"/>
  <c r="K3" i="4" l="1"/>
  <c r="K40" i="4" s="1"/>
  <c r="L40" i="4" l="1"/>
  <c r="M40" i="4" l="1"/>
  <c r="N40" i="4"/>
</calcChain>
</file>

<file path=xl/sharedStrings.xml><?xml version="1.0" encoding="utf-8"?>
<sst xmlns="http://schemas.openxmlformats.org/spreadsheetml/2006/main" count="151" uniqueCount="133">
  <si>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</si>
  <si>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</si>
  <si>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</si>
  <si>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</si>
  <si>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</si>
  <si>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</si>
  <si>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</si>
  <si>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</si>
  <si>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</si>
  <si>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</si>
  <si>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</si>
  <si>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</si>
  <si>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</si>
  <si>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</si>
  <si>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</si>
  <si>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</si>
  <si>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</si>
  <si>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</si>
  <si>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</si>
  <si>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</si>
  <si>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</si>
  <si>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</si>
  <si>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</si>
  <si>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</si>
  <si>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</si>
  <si>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</si>
  <si>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</si>
  <si>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</si>
  <si>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</si>
  <si>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</si>
  <si>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</si>
  <si>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</si>
  <si>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</si>
  <si>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</si>
  <si>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</si>
  <si>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</si>
  <si>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</si>
  <si>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</si>
  <si>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</si>
  <si>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</si>
  <si>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</si>
  <si>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</si>
  <si>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</si>
  <si>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</si>
  <si>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</si>
  <si>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</si>
  <si>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</si>
  <si>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</si>
  <si>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</si>
  <si>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</si>
  <si>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</si>
  <si>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</si>
  <si>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</si>
  <si>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</si>
  <si>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</si>
  <si>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</si>
  <si>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</si>
  <si>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</si>
  <si>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</si>
  <si>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</si>
  <si>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</si>
  <si>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</si>
  <si>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</si>
  <si>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</si>
  <si>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</si>
  <si>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</si>
  <si>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</si>
  <si>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</si>
  <si>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</si>
  <si>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</si>
  <si>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</si>
  <si>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</si>
  <si>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</si>
  <si>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</si>
  <si>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</si>
  <si>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</si>
  <si>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</si>
  <si>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</si>
  <si>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</si>
  <si>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</si>
  <si>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</si>
  <si>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</si>
  <si>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</si>
  <si>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</si>
  <si>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</si>
  <si>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</si>
  <si>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</si>
  <si>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</si>
  <si>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</si>
  <si>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</si>
  <si>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</si>
  <si>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</si>
  <si>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</si>
  <si>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</si>
  <si>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</si>
  <si>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</si>
  <si>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</si>
  <si>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</si>
  <si>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</si>
  <si>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</si>
  <si>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</si>
  <si>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</si>
  <si>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</si>
  <si>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</si>
  <si>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</si>
  <si>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</si>
  <si>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</si>
  <si>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</si>
  <si>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</si>
  <si>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</si>
  <si>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</si>
  <si>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</si>
  <si>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</si>
  <si>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</si>
  <si>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</si>
  <si>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</si>
  <si>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</si>
  <si>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</si>
  <si>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</si>
  <si>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</si>
  <si>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</si>
  <si>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</si>
  <si>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Skutočnosť  05_2022</t>
  </si>
  <si>
    <t>Skutočnosť  06_2022</t>
  </si>
  <si>
    <t>Skutočnosť 07_2022</t>
  </si>
  <si>
    <t>Skutočnosť 08_2022</t>
  </si>
  <si>
    <t>Skutočnosť 09_2022</t>
  </si>
  <si>
    <t>Skutočnosť 10_2022</t>
  </si>
  <si>
    <t>November 2022</t>
  </si>
  <si>
    <t>November</t>
  </si>
  <si>
    <t>Január - November</t>
  </si>
  <si>
    <t>Skutočnosť 11_2022</t>
  </si>
  <si>
    <t>V položke "Počet hospitalizačných prípadov" je uvedený aj počet JZS (za november 878 prípadov a za 1-11 8 286 prípadov), ktorú UNM vykazuje do zdravotných poisťovní na základe zmlúv.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</si>
</sst>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;\-"/>
    <numFmt numFmtId="165" formatCode="#,##0;[Red]\ \(#,##0\);\-"/>
    <numFmt numFmtId="166" formatCode="#,##0.000;[Red]\(#,##0.000\);\-"/>
  </numFmts>
  <fonts count="31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40" fontId="12" fillId="0" borderId="0" applyFont="0" applyFill="0" applyBorder="0" applyAlignment="0" applyProtection="0"/>
    <xf numFmtId="0" fontId="25" fillId="0" borderId="0"/>
    <xf numFmtId="0" fontId="25" fillId="0" borderId="0"/>
    <xf numFmtId="0" fontId="13" fillId="0" borderId="0"/>
    <xf numFmtId="0" fontId="8" fillId="0" borderId="0"/>
    <xf numFmtId="0" fontId="25" fillId="0" borderId="0"/>
    <xf numFmtId="0" fontId="25" fillId="0" borderId="0"/>
    <xf numFmtId="0" fontId="8" fillId="0" borderId="0"/>
    <xf numFmtId="0" fontId="25" fillId="0" borderId="0"/>
    <xf numFmtId="0" fontId="8" fillId="0" borderId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20">
    <xf numFmtId="0" fontId="0" fillId="0" borderId="0" xfId="0"/>
    <xf numFmtId="49" fontId="0" fillId="0" borderId="0" xfId="0" applyNumberFormat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164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right"/>
    </xf>
    <xf numFmtId="0" fontId="13" fillId="0" borderId="0" xfId="2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9" fillId="0" borderId="0" xfId="0" applyNumberFormat="1" applyFont="1" applyAlignment="1">
      <alignment horizontal="right"/>
    </xf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3" fontId="21" fillId="0" borderId="1" xfId="13" applyNumberFormat="1" applyFont="1" applyBorder="1" applyAlignment="1">
      <alignment horizontal="right"/>
    </xf>
    <xf numFmtId="3" fontId="21" fillId="0" borderId="1" xfId="0" applyNumberFormat="1" applyFont="1" applyBorder="1"/>
    <xf numFmtId="0" fontId="16" fillId="0" borderId="0" xfId="0" applyFont="1" applyAlignment="1">
      <alignment horizontal="center" vertical="center"/>
    </xf>
    <xf numFmtId="164" fontId="8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2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right"/>
    </xf>
    <xf numFmtId="3" fontId="18" fillId="0" borderId="0" xfId="0" applyNumberFormat="1" applyFont="1"/>
    <xf numFmtId="0" fontId="18" fillId="0" borderId="9" xfId="0" applyFont="1" applyBorder="1" applyAlignment="1">
      <alignment horizontal="center"/>
    </xf>
    <xf numFmtId="16" fontId="18" fillId="0" borderId="9" xfId="0" applyNumberFormat="1" applyFont="1" applyBorder="1"/>
    <xf numFmtId="16" fontId="21" fillId="0" borderId="9" xfId="0" applyNumberFormat="1" applyFont="1" applyBorder="1"/>
    <xf numFmtId="16" fontId="18" fillId="0" borderId="9" xfId="0" applyNumberFormat="1" applyFont="1" applyBorder="1" applyAlignment="1">
      <alignment horizontal="center"/>
    </xf>
    <xf numFmtId="3" fontId="18" fillId="4" borderId="5" xfId="0" applyNumberFormat="1" applyFont="1" applyFill="1" applyBorder="1" applyAlignment="1">
      <alignment horizontal="right"/>
    </xf>
    <xf numFmtId="3" fontId="18" fillId="5" borderId="1" xfId="0" applyNumberFormat="1" applyFont="1" applyFill="1" applyBorder="1"/>
    <xf numFmtId="0" fontId="18" fillId="0" borderId="0" xfId="0" applyFont="1"/>
    <xf numFmtId="3" fontId="0" fillId="0" borderId="0" xfId="0" applyNumberFormat="1"/>
    <xf numFmtId="3" fontId="13" fillId="0" borderId="0" xfId="0" applyNumberFormat="1" applyFont="1"/>
    <xf numFmtId="3" fontId="18" fillId="0" borderId="10" xfId="0" applyNumberFormat="1" applyFont="1" applyBorder="1"/>
    <xf numFmtId="3" fontId="21" fillId="0" borderId="10" xfId="0" applyNumberFormat="1" applyFont="1" applyBorder="1"/>
    <xf numFmtId="4" fontId="0" fillId="0" borderId="0" xfId="0" applyNumberFormat="1"/>
    <xf numFmtId="3" fontId="21" fillId="3" borderId="1" xfId="0" applyNumberFormat="1" applyFont="1" applyFill="1" applyBorder="1"/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4" xfId="0" applyFont="1" applyBorder="1"/>
    <xf numFmtId="0" fontId="0" fillId="0" borderId="14" xfId="0" applyBorder="1"/>
    <xf numFmtId="49" fontId="9" fillId="0" borderId="15" xfId="0" applyNumberFormat="1" applyFont="1" applyBorder="1" applyAlignment="1">
      <alignment horizontal="right"/>
    </xf>
    <xf numFmtId="49" fontId="9" fillId="0" borderId="14" xfId="0" applyNumberFormat="1" applyFont="1" applyBorder="1" applyAlignment="1">
      <alignment horizontal="right"/>
    </xf>
    <xf numFmtId="49" fontId="27" fillId="2" borderId="1" xfId="0" applyNumberFormat="1" applyFont="1" applyFill="1" applyBorder="1" applyAlignment="1">
      <alignment horizontal="center" vertical="center" wrapText="1"/>
    </xf>
    <xf numFmtId="3" fontId="18" fillId="4" borderId="25" xfId="0" applyNumberFormat="1" applyFont="1" applyFill="1" applyBorder="1" applyAlignment="1">
      <alignment horizontal="right"/>
    </xf>
    <xf numFmtId="3" fontId="21" fillId="0" borderId="1" xfId="13" applyNumberFormat="1" applyFont="1" applyFill="1" applyBorder="1" applyAlignment="1">
      <alignment horizontal="right"/>
    </xf>
    <xf numFmtId="3" fontId="18" fillId="0" borderId="1" xfId="13" applyNumberFormat="1" applyFont="1" applyFill="1" applyBorder="1" applyAlignment="1">
      <alignment horizontal="right"/>
    </xf>
    <xf numFmtId="0" fontId="18" fillId="0" borderId="2" xfId="0" applyFont="1" applyBorder="1"/>
    <xf numFmtId="0" fontId="19" fillId="0" borderId="9" xfId="0" applyFont="1" applyBorder="1"/>
    <xf numFmtId="0" fontId="18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19" fillId="4" borderId="16" xfId="0" applyFont="1" applyFill="1" applyBorder="1" applyAlignment="1">
      <alignment horizontal="left"/>
    </xf>
    <xf numFmtId="0" fontId="18" fillId="4" borderId="12" xfId="0" applyFont="1" applyFill="1" applyBorder="1" applyAlignment="1">
      <alignment horizontal="center"/>
    </xf>
    <xf numFmtId="49" fontId="26" fillId="9" borderId="5" xfId="0" applyNumberFormat="1" applyFont="1" applyFill="1" applyBorder="1" applyAlignment="1">
      <alignment horizontal="center" vertical="center"/>
    </xf>
    <xf numFmtId="49" fontId="26" fillId="9" borderId="5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0" borderId="12" xfId="0" applyFont="1" applyBorder="1"/>
    <xf numFmtId="0" fontId="18" fillId="0" borderId="27" xfId="0" applyFont="1" applyBorder="1"/>
    <xf numFmtId="3" fontId="18" fillId="0" borderId="13" xfId="0" applyNumberFormat="1" applyFont="1" applyBorder="1"/>
    <xf numFmtId="3" fontId="21" fillId="0" borderId="13" xfId="0" applyNumberFormat="1" applyFont="1" applyBorder="1"/>
    <xf numFmtId="3" fontId="18" fillId="0" borderId="24" xfId="0" applyNumberFormat="1" applyFont="1" applyBorder="1"/>
    <xf numFmtId="0" fontId="9" fillId="11" borderId="1" xfId="0" applyFont="1" applyFill="1" applyBorder="1"/>
    <xf numFmtId="0" fontId="11" fillId="15" borderId="3" xfId="0" applyFont="1" applyFill="1" applyBorder="1" applyAlignment="1">
      <alignment horizontal="center" vertical="center" wrapText="1"/>
    </xf>
    <xf numFmtId="0" fontId="11" fillId="15" borderId="26" xfId="0" applyFont="1" applyFill="1" applyBorder="1" applyAlignment="1">
      <alignment horizontal="center" vertical="center" wrapText="1"/>
    </xf>
    <xf numFmtId="0" fontId="19" fillId="14" borderId="7" xfId="0" applyFont="1" applyFill="1" applyBorder="1"/>
    <xf numFmtId="0" fontId="18" fillId="14" borderId="8" xfId="0" applyFont="1" applyFill="1" applyBorder="1"/>
    <xf numFmtId="3" fontId="18" fillId="14" borderId="8" xfId="0" applyNumberFormat="1" applyFont="1" applyFill="1" applyBorder="1"/>
    <xf numFmtId="0" fontId="19" fillId="16" borderId="7" xfId="0" applyFont="1" applyFill="1" applyBorder="1"/>
    <xf numFmtId="0" fontId="18" fillId="16" borderId="8" xfId="0" applyFont="1" applyFill="1" applyBorder="1"/>
    <xf numFmtId="3" fontId="18" fillId="16" borderId="8" xfId="0" applyNumberFormat="1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2" xfId="0" applyFont="1" applyFill="1" applyBorder="1"/>
    <xf numFmtId="3" fontId="21" fillId="8" borderId="1" xfId="13" applyNumberFormat="1" applyFont="1" applyFill="1" applyBorder="1" applyAlignment="1">
      <alignment horizontal="right"/>
    </xf>
    <xf numFmtId="3" fontId="21" fillId="8" borderId="10" xfId="13" applyNumberFormat="1" applyFont="1" applyFill="1" applyBorder="1" applyAlignment="1">
      <alignment horizontal="right"/>
    </xf>
    <xf numFmtId="0" fontId="18" fillId="7" borderId="9" xfId="0" applyFont="1" applyFill="1" applyBorder="1" applyAlignment="1">
      <alignment horizontal="center"/>
    </xf>
    <xf numFmtId="0" fontId="18" fillId="7" borderId="2" xfId="0" applyFont="1" applyFill="1" applyBorder="1" applyAlignment="1">
      <alignment horizontal="left"/>
    </xf>
    <xf numFmtId="3" fontId="21" fillId="7" borderId="1" xfId="13" applyNumberFormat="1" applyFont="1" applyFill="1" applyBorder="1" applyAlignment="1">
      <alignment horizontal="right"/>
    </xf>
    <xf numFmtId="3" fontId="21" fillId="7" borderId="10" xfId="13" applyNumberFormat="1" applyFont="1" applyFill="1" applyBorder="1" applyAlignment="1">
      <alignment horizontal="righ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21" fillId="14" borderId="8" xfId="13" applyNumberFormat="1" applyFont="1" applyFill="1" applyBorder="1" applyAlignment="1">
      <alignment horizontal="right"/>
    </xf>
    <xf numFmtId="3" fontId="24" fillId="14" borderId="8" xfId="0" applyNumberFormat="1" applyFont="1" applyFill="1" applyBorder="1"/>
    <xf numFmtId="3" fontId="18" fillId="14" borderId="11" xfId="0" applyNumberFormat="1" applyFont="1" applyFill="1" applyBorder="1"/>
    <xf numFmtId="0" fontId="18" fillId="16" borderId="12" xfId="0" applyFont="1" applyFill="1" applyBorder="1" applyAlignment="1">
      <alignment horizontal="center"/>
    </xf>
    <xf numFmtId="0" fontId="18" fillId="16" borderId="27" xfId="0" applyFont="1" applyFill="1" applyBorder="1"/>
    <xf numFmtId="3" fontId="21" fillId="16" borderId="13" xfId="0" applyNumberFormat="1" applyFont="1" applyFill="1" applyBorder="1"/>
    <xf numFmtId="3" fontId="21" fillId="16" borderId="24" xfId="0" applyNumberFormat="1" applyFont="1" applyFill="1" applyBorder="1"/>
    <xf numFmtId="0" fontId="18" fillId="14" borderId="9" xfId="0" applyFont="1" applyFill="1" applyBorder="1" applyAlignment="1">
      <alignment horizontal="center"/>
    </xf>
    <xf numFmtId="0" fontId="18" fillId="14" borderId="2" xfId="0" applyFont="1" applyFill="1" applyBorder="1"/>
    <xf numFmtId="3" fontId="18" fillId="14" borderId="1" xfId="13" applyNumberFormat="1" applyFont="1" applyFill="1" applyBorder="1" applyAlignment="1">
      <alignment horizontal="right"/>
    </xf>
    <xf numFmtId="3" fontId="18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3" fillId="12" borderId="8" xfId="0" applyNumberFormat="1" applyFont="1" applyFill="1" applyBorder="1"/>
    <xf numFmtId="3" fontId="23" fillId="12" borderId="8" xfId="0" applyNumberFormat="1" applyFont="1" applyFill="1" applyBorder="1"/>
    <xf numFmtId="3" fontId="8" fillId="12" borderId="8" xfId="0" applyNumberFormat="1" applyFont="1" applyFill="1" applyBorder="1"/>
    <xf numFmtId="3" fontId="0" fillId="12" borderId="11" xfId="0" applyNumberFormat="1" applyFill="1" applyBorder="1"/>
    <xf numFmtId="0" fontId="17" fillId="13" borderId="28" xfId="0" applyFont="1" applyFill="1" applyBorder="1"/>
    <xf numFmtId="0" fontId="15" fillId="13" borderId="29" xfId="0" applyFont="1" applyFill="1" applyBorder="1"/>
    <xf numFmtId="3" fontId="19" fillId="13" borderId="30" xfId="0" applyNumberFormat="1" applyFont="1" applyFill="1" applyBorder="1" applyAlignment="1">
      <alignment horizontal="right"/>
    </xf>
    <xf numFmtId="3" fontId="19" fillId="13" borderId="30" xfId="0" applyNumberFormat="1" applyFont="1" applyFill="1" applyBorder="1"/>
    <xf numFmtId="3" fontId="19" fillId="13" borderId="31" xfId="0" applyNumberFormat="1" applyFont="1" applyFill="1" applyBorder="1"/>
    <xf numFmtId="3" fontId="19" fillId="13" borderId="3" xfId="0" applyNumberFormat="1" applyFont="1" applyFill="1" applyBorder="1" applyAlignment="1">
      <alignment horizontal="right"/>
    </xf>
    <xf numFmtId="3" fontId="19" fillId="13" borderId="26" xfId="0" applyNumberFormat="1" applyFont="1" applyFill="1" applyBorder="1" applyAlignment="1">
      <alignment horizontal="right"/>
    </xf>
    <xf numFmtId="3" fontId="19" fillId="16" borderId="8" xfId="0" applyNumberFormat="1" applyFont="1" applyFill="1" applyBorder="1" applyAlignment="1">
      <alignment horizontal="right"/>
    </xf>
    <xf numFmtId="3" fontId="21" fillId="16" borderId="8" xfId="0" applyNumberFormat="1" applyFont="1" applyFill="1" applyBorder="1"/>
    <xf numFmtId="3" fontId="24" fillId="16" borderId="8" xfId="0" applyNumberFormat="1" applyFont="1" applyFill="1" applyBorder="1"/>
    <xf numFmtId="3" fontId="18" fillId="16" borderId="11" xfId="0" applyNumberFormat="1" applyFont="1" applyFill="1" applyBorder="1"/>
    <xf numFmtId="0" fontId="17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9" fillId="12" borderId="1" xfId="0" applyNumberFormat="1" applyFont="1" applyFill="1" applyBorder="1" applyAlignment="1">
      <alignment horizontal="right" vertical="center"/>
    </xf>
    <xf numFmtId="9" fontId="9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8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21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8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8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8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8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/>
    </xf>
    <xf numFmtId="0" fontId="1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9" fillId="3" borderId="0" xfId="5" applyFont="1" applyFill="1" applyAlignment="1">
      <alignment vertical="center"/>
    </xf>
    <xf numFmtId="0" fontId="8" fillId="0" borderId="1" xfId="5" applyBorder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3" fontId="9" fillId="11" borderId="2" xfId="0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vertical="center"/>
    </xf>
    <xf numFmtId="3" fontId="18" fillId="0" borderId="1" xfId="0" applyNumberFormat="1" applyFont="1" applyBorder="1" applyAlignment="1">
      <alignment horizontal="right"/>
    </xf>
    <xf numFmtId="3" fontId="18" fillId="0" borderId="13" xfId="0" applyNumberFormat="1" applyFont="1" applyBorder="1" applyAlignment="1">
      <alignment horizontal="right"/>
    </xf>
    <xf numFmtId="3" fontId="28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9" fillId="17" borderId="1" xfId="0" applyNumberFormat="1" applyFont="1" applyFill="1" applyBorder="1" applyAlignment="1">
      <alignment horizontal="right" vertical="center"/>
    </xf>
    <xf numFmtId="3" fontId="9" fillId="13" borderId="1" xfId="0" applyNumberFormat="1" applyFont="1" applyFill="1" applyBorder="1" applyAlignment="1">
      <alignment horizontal="right" vertical="center"/>
    </xf>
    <xf numFmtId="9" fontId="9" fillId="13" borderId="1" xfId="0" applyNumberFormat="1" applyFont="1" applyFill="1" applyBorder="1" applyAlignment="1">
      <alignment horizontal="right" vertical="center"/>
    </xf>
    <xf numFmtId="3" fontId="8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21" fillId="14" borderId="8" xfId="0" applyNumberFormat="1" applyFont="1" applyFill="1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9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49" fontId="26" fillId="0" borderId="0" xfId="0" applyNumberFormat="1" applyFont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26" fillId="0" borderId="23" xfId="0" applyNumberFormat="1" applyFont="1" applyBorder="1" applyAlignment="1">
      <alignment vertical="center"/>
    </xf>
    <xf numFmtId="0" fontId="13" fillId="0" borderId="0" xfId="0" applyFont="1"/>
    <xf numFmtId="4" fontId="26" fillId="0" borderId="0" xfId="0" applyNumberFormat="1" applyFont="1" applyAlignment="1">
      <alignment horizontal="right" vertical="center"/>
    </xf>
    <xf numFmtId="49" fontId="26" fillId="0" borderId="0" xfId="0" applyNumberFormat="1" applyFont="1" applyAlignment="1">
      <alignment horizontal="right"/>
    </xf>
    <xf numFmtId="0" fontId="30" fillId="0" borderId="0" xfId="0" applyFont="1" applyAlignment="1">
      <alignment vertical="center"/>
    </xf>
    <xf numFmtId="3" fontId="9" fillId="0" borderId="1" xfId="0" applyNumberFormat="1" applyFont="1" applyBorder="1" applyAlignment="1">
      <alignment vertical="center"/>
    </xf>
    <xf numFmtId="3" fontId="0" fillId="5" borderId="0" xfId="0" applyNumberFormat="1" applyFill="1"/>
    <xf numFmtId="166" fontId="9" fillId="0" borderId="0" xfId="0" applyNumberFormat="1" applyFont="1" applyAlignment="1">
      <alignment horizontal="right"/>
    </xf>
    <xf numFmtId="3" fontId="13" fillId="0" borderId="1" xfId="21" applyNumberFormat="1" applyFont="1" applyBorder="1" applyAlignment="1">
      <alignment vertical="center"/>
    </xf>
    <xf numFmtId="0" fontId="26" fillId="9" borderId="4" xfId="0" applyFont="1" applyFill="1" applyBorder="1" applyAlignment="1">
      <alignment horizontal="left" vertical="center"/>
    </xf>
    <xf numFmtId="0" fontId="26" fillId="9" borderId="16" xfId="0" applyFont="1" applyFill="1" applyBorder="1" applyAlignment="1">
      <alignment horizontal="left" vertical="center"/>
    </xf>
    <xf numFmtId="0" fontId="26" fillId="9" borderId="17" xfId="0" applyFont="1" applyFill="1" applyBorder="1" applyAlignment="1">
      <alignment horizontal="left" vertical="center"/>
    </xf>
    <xf numFmtId="0" fontId="26" fillId="9" borderId="18" xfId="0" applyFont="1" applyFill="1" applyBorder="1" applyAlignment="1">
      <alignment horizontal="left" vertical="center"/>
    </xf>
    <xf numFmtId="0" fontId="26" fillId="9" borderId="19" xfId="0" applyFont="1" applyFill="1" applyBorder="1" applyAlignment="1">
      <alignment horizontal="left" vertical="center"/>
    </xf>
    <xf numFmtId="49" fontId="26" fillId="9" borderId="14" xfId="0" applyNumberFormat="1" applyFont="1" applyFill="1" applyBorder="1" applyAlignment="1">
      <alignment horizontal="center" vertical="center"/>
    </xf>
    <xf numFmtId="49" fontId="26" fillId="9" borderId="15" xfId="0" applyNumberFormat="1" applyFont="1" applyFill="1" applyBorder="1" applyAlignment="1">
      <alignment horizontal="center" vertical="center"/>
    </xf>
    <xf numFmtId="49" fontId="26" fillId="9" borderId="2" xfId="0" applyNumberFormat="1" applyFont="1" applyFill="1" applyBorder="1" applyAlignment="1">
      <alignment horizontal="center" vertical="center"/>
    </xf>
    <xf numFmtId="49" fontId="26" fillId="9" borderId="14" xfId="0" applyNumberFormat="1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17" fillId="13" borderId="21" xfId="0" applyFont="1" applyFill="1" applyBorder="1" applyAlignment="1">
      <alignment horizontal="center"/>
    </xf>
    <xf numFmtId="0" fontId="17" fillId="13" borderId="22" xfId="0" applyFont="1" applyFill="1" applyBorder="1" applyAlignment="1">
      <alignment horizontal="center"/>
    </xf>
    <xf numFmtId="0" fontId="27" fillId="15" borderId="28" xfId="0" applyFont="1" applyFill="1" applyBorder="1" applyAlignment="1">
      <alignment horizontal="left" vertical="center"/>
    </xf>
    <xf numFmtId="0" fontId="27" fillId="15" borderId="29" xfId="0" applyFont="1" applyFill="1" applyBorder="1" applyAlignment="1">
      <alignment horizontal="left" vertical="center"/>
    </xf>
  </cellXfs>
  <cellStyles count="22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2" xfId="16" xr:uid="{8A7BE79B-016B-4ED7-AF4F-B4C392D7C3A0}"/>
    <cellStyle name="Normálna 13" xfId="18" xr:uid="{33854339-D17A-479E-B9D8-34509A1806E6}"/>
    <cellStyle name="Normálna 14" xfId="19" xr:uid="{2BD58D2A-1F36-4133-AA76-52131C2A04A2}"/>
    <cellStyle name="Normálna 15" xfId="20" xr:uid="{62653301-005D-4B3A-9459-35119E78DC04}"/>
    <cellStyle name="Normálna 16" xfId="21" xr:uid="{2D4917FA-A38C-4526-AA3D-7C8FCD086461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5 2" xfId="17" xr:uid="{E9A205B6-95AA-409C-8436-21CC3D72A12A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12" t="s">
        <v>115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3" t="s">
        <v>128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116</v>
      </c>
      <c r="B20" s="1"/>
    </row>
    <row r="21" spans="1:2" ht="23.25" customHeight="1" x14ac:dyDescent="0.2">
      <c r="A21" t="s">
        <v>117</v>
      </c>
      <c r="B21" s="1"/>
    </row>
    <row r="22" spans="1:2" ht="23.25" customHeight="1" x14ac:dyDescent="0.2">
      <c r="A22" t="s">
        <v>118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1.85546875" customWidth="1"/>
    <col min="3" max="3" width="11.7109375" style="17" customWidth="1"/>
    <col min="4" max="4" width="12.140625" style="17" bestFit="1" customWidth="1"/>
    <col min="5" max="7" width="11.7109375" style="17" customWidth="1"/>
    <col min="8" max="8" width="12.7109375" style="17" customWidth="1"/>
    <col min="9" max="9" width="4.42578125" customWidth="1"/>
  </cols>
  <sheetData>
    <row r="1" spans="1:10" ht="20.100000000000001" customHeight="1" x14ac:dyDescent="0.25">
      <c r="A1" s="10"/>
      <c r="B1" t="str">
        <f>Cover!A9</f>
        <v>Univerzitná nemocnica Martin</v>
      </c>
      <c r="H1" s="17" t="s">
        <v>114</v>
      </c>
    </row>
    <row r="2" spans="1:10" ht="20.100000000000001" customHeight="1" x14ac:dyDescent="0.2">
      <c r="A2" s="199" t="s">
        <v>0</v>
      </c>
      <c r="B2" s="200"/>
      <c r="C2" s="204" t="s">
        <v>9</v>
      </c>
      <c r="D2" s="205"/>
      <c r="E2" s="206"/>
      <c r="F2" s="207" t="s">
        <v>10</v>
      </c>
      <c r="G2" s="208"/>
      <c r="H2" s="209"/>
    </row>
    <row r="3" spans="1:10" ht="20.100000000000001" customHeight="1" x14ac:dyDescent="0.2">
      <c r="A3" s="201"/>
      <c r="B3" s="202"/>
      <c r="C3" s="204" t="s">
        <v>129</v>
      </c>
      <c r="D3" s="210"/>
      <c r="E3" s="211"/>
      <c r="F3" s="204" t="s">
        <v>130</v>
      </c>
      <c r="G3" s="210"/>
      <c r="H3" s="211"/>
    </row>
    <row r="4" spans="1:10" ht="20.100000000000001" customHeight="1" x14ac:dyDescent="0.2">
      <c r="A4" s="203"/>
      <c r="B4" s="202"/>
      <c r="C4" s="58" t="s">
        <v>11</v>
      </c>
      <c r="D4" s="59" t="s">
        <v>12</v>
      </c>
      <c r="E4" s="59" t="s">
        <v>72</v>
      </c>
      <c r="F4" s="58" t="s">
        <v>11</v>
      </c>
      <c r="G4" s="59" t="s">
        <v>12</v>
      </c>
      <c r="H4" s="59" t="s">
        <v>72</v>
      </c>
    </row>
    <row r="5" spans="1:10" ht="20.100000000000001" customHeight="1" x14ac:dyDescent="0.2">
      <c r="A5" s="44" t="s">
        <v>51</v>
      </c>
      <c r="B5" s="45"/>
      <c r="C5" s="47"/>
      <c r="D5" s="46"/>
      <c r="E5" s="46"/>
      <c r="F5" s="47"/>
      <c r="G5" s="46"/>
      <c r="H5" s="46"/>
    </row>
    <row r="6" spans="1:10" ht="20.100000000000001" customHeight="1" x14ac:dyDescent="0.2">
      <c r="A6" s="118">
        <v>1</v>
      </c>
      <c r="B6" s="119" t="s">
        <v>13</v>
      </c>
      <c r="C6" s="154">
        <v>5873.9927808749981</v>
      </c>
      <c r="D6" s="198">
        <v>5447.3249000000005</v>
      </c>
      <c r="E6" s="155">
        <f t="shared" ref="E6:E14" si="0">D6/C6</f>
        <v>0.92736322688986339</v>
      </c>
      <c r="F6" s="173">
        <v>64613.920808749994</v>
      </c>
      <c r="G6" s="173">
        <v>65820.158330000006</v>
      </c>
      <c r="H6" s="155">
        <f>G6/F6</f>
        <v>1.0186683845547826</v>
      </c>
    </row>
    <row r="7" spans="1:10" ht="20.100000000000001" customHeight="1" x14ac:dyDescent="0.2">
      <c r="A7" s="118">
        <v>2</v>
      </c>
      <c r="B7" s="120" t="s">
        <v>14</v>
      </c>
      <c r="C7" s="154">
        <v>1645.5461614750002</v>
      </c>
      <c r="D7" s="198">
        <v>1643.1160600000001</v>
      </c>
      <c r="E7" s="155">
        <f t="shared" si="0"/>
        <v>0.99852322497424084</v>
      </c>
      <c r="F7" s="173">
        <v>18101.00761475</v>
      </c>
      <c r="G7" s="173">
        <v>18812.145420000001</v>
      </c>
      <c r="H7" s="155">
        <f t="shared" ref="H7:H32" si="1">G7/F7</f>
        <v>1.0392871944140012</v>
      </c>
    </row>
    <row r="8" spans="1:10" ht="20.100000000000001" customHeight="1" x14ac:dyDescent="0.2">
      <c r="A8" s="118">
        <v>3</v>
      </c>
      <c r="B8" s="120" t="s">
        <v>15</v>
      </c>
      <c r="C8" s="154">
        <v>456.59978151249993</v>
      </c>
      <c r="D8" s="198">
        <v>652.09631000000002</v>
      </c>
      <c r="E8" s="155">
        <f t="shared" si="0"/>
        <v>1.4281572974912782</v>
      </c>
      <c r="F8" s="173">
        <v>5022.5978151250001</v>
      </c>
      <c r="G8" s="173">
        <v>5894.7935400000006</v>
      </c>
      <c r="H8" s="155">
        <f t="shared" si="1"/>
        <v>1.1736543034061933</v>
      </c>
    </row>
    <row r="9" spans="1:10" ht="20.100000000000001" customHeight="1" x14ac:dyDescent="0.2">
      <c r="A9" s="121">
        <v>4</v>
      </c>
      <c r="B9" s="122" t="s">
        <v>16</v>
      </c>
      <c r="C9" s="156">
        <f t="shared" ref="C9:G9" si="2">SUM(C6:C8)</f>
        <v>7976.1387238624984</v>
      </c>
      <c r="D9" s="156">
        <f t="shared" si="2"/>
        <v>7742.5372700000007</v>
      </c>
      <c r="E9" s="157">
        <f t="shared" si="0"/>
        <v>0.97071246351776408</v>
      </c>
      <c r="F9" s="156">
        <f t="shared" si="2"/>
        <v>87737.526238624996</v>
      </c>
      <c r="G9" s="156">
        <f t="shared" si="2"/>
        <v>90527.097290000005</v>
      </c>
      <c r="H9" s="157">
        <f t="shared" si="1"/>
        <v>1.0317945031158964</v>
      </c>
    </row>
    <row r="10" spans="1:10" s="8" customFormat="1" ht="20.100000000000001" customHeight="1" x14ac:dyDescent="0.2">
      <c r="A10" s="123">
        <v>5</v>
      </c>
      <c r="B10" s="124" t="s">
        <v>17</v>
      </c>
      <c r="C10" s="154">
        <v>576.6865837973445</v>
      </c>
      <c r="D10" s="198">
        <v>270.74826999999999</v>
      </c>
      <c r="E10" s="158">
        <f t="shared" si="0"/>
        <v>0.46948945511648077</v>
      </c>
      <c r="F10" s="173">
        <v>5996.0030080821934</v>
      </c>
      <c r="G10" s="173">
        <v>23398.686599999997</v>
      </c>
      <c r="H10" s="158">
        <f t="shared" si="1"/>
        <v>3.9023807307068061</v>
      </c>
      <c r="J10" s="196"/>
    </row>
    <row r="11" spans="1:10" s="8" customFormat="1" ht="20.100000000000001" customHeight="1" x14ac:dyDescent="0.2">
      <c r="A11" s="125">
        <v>6</v>
      </c>
      <c r="B11" s="126" t="s">
        <v>52</v>
      </c>
      <c r="C11" s="154">
        <v>25</v>
      </c>
      <c r="D11" s="198">
        <v>1083.9488100000001</v>
      </c>
      <c r="E11" s="158">
        <f t="shared" si="0"/>
        <v>43.357952400000002</v>
      </c>
      <c r="F11" s="173">
        <v>275</v>
      </c>
      <c r="G11" s="173">
        <v>14212.17656</v>
      </c>
      <c r="H11" s="158">
        <f t="shared" si="1"/>
        <v>51.680642036363636</v>
      </c>
    </row>
    <row r="12" spans="1:10" s="8" customFormat="1" ht="20.100000000000001" customHeight="1" x14ac:dyDescent="0.2">
      <c r="A12" s="125">
        <v>7</v>
      </c>
      <c r="B12" s="126" t="s">
        <v>53</v>
      </c>
      <c r="C12" s="154">
        <v>188.33333333333334</v>
      </c>
      <c r="D12" s="198">
        <v>192.72406000000001</v>
      </c>
      <c r="E12" s="158">
        <f t="shared" si="0"/>
        <v>1.0233135929203541</v>
      </c>
      <c r="F12" s="173">
        <v>2071.6663333333331</v>
      </c>
      <c r="G12" s="173">
        <v>1903.46226</v>
      </c>
      <c r="H12" s="158">
        <f t="shared" si="1"/>
        <v>0.91880735298589766</v>
      </c>
    </row>
    <row r="13" spans="1:10" ht="20.100000000000001" customHeight="1" x14ac:dyDescent="0.2">
      <c r="A13" s="125">
        <v>8</v>
      </c>
      <c r="B13" s="126" t="s">
        <v>54</v>
      </c>
      <c r="C13" s="154">
        <v>40</v>
      </c>
      <c r="D13" s="198">
        <v>44.416559999999997</v>
      </c>
      <c r="E13" s="158">
        <f t="shared" si="0"/>
        <v>1.110414</v>
      </c>
      <c r="F13" s="173">
        <v>440</v>
      </c>
      <c r="G13" s="173">
        <v>5717.0450999999994</v>
      </c>
      <c r="H13" s="158">
        <f t="shared" si="1"/>
        <v>12.993284318181816</v>
      </c>
    </row>
    <row r="14" spans="1:10" ht="19.5" customHeight="1" x14ac:dyDescent="0.2">
      <c r="A14" s="127">
        <v>9</v>
      </c>
      <c r="B14" s="128" t="s">
        <v>18</v>
      </c>
      <c r="C14" s="159">
        <f t="shared" ref="C14:G14" si="3">C9+C10+C11+C13</f>
        <v>8617.825307659843</v>
      </c>
      <c r="D14" s="159">
        <f t="shared" si="3"/>
        <v>9141.6509100000003</v>
      </c>
      <c r="E14" s="160">
        <f t="shared" si="0"/>
        <v>1.0607839662141401</v>
      </c>
      <c r="F14" s="159">
        <f t="shared" si="3"/>
        <v>94448.529246707185</v>
      </c>
      <c r="G14" s="159">
        <f t="shared" si="3"/>
        <v>133855.00555</v>
      </c>
      <c r="H14" s="160">
        <f t="shared" si="1"/>
        <v>1.4172269977900864</v>
      </c>
    </row>
    <row r="15" spans="1:10" ht="20.100000000000001" customHeight="1" x14ac:dyDescent="0.2">
      <c r="A15" s="129" t="s">
        <v>19</v>
      </c>
      <c r="B15" s="130"/>
      <c r="C15" s="161"/>
      <c r="D15" s="161"/>
      <c r="E15" s="162"/>
      <c r="F15" s="174"/>
      <c r="G15" s="174"/>
      <c r="H15" s="162"/>
    </row>
    <row r="16" spans="1:10" ht="20.100000000000001" customHeight="1" x14ac:dyDescent="0.2">
      <c r="A16" s="118">
        <v>10</v>
      </c>
      <c r="B16" s="131" t="s">
        <v>20</v>
      </c>
      <c r="C16" s="154">
        <v>7744.3165179228026</v>
      </c>
      <c r="D16" s="198">
        <v>7197.7664699999996</v>
      </c>
      <c r="E16" s="155">
        <f t="shared" ref="E16:E34" si="4">D16/C16</f>
        <v>0.92942565729875415</v>
      </c>
      <c r="F16" s="173">
        <v>74228.960495800158</v>
      </c>
      <c r="G16" s="173">
        <v>75509.628049999999</v>
      </c>
      <c r="H16" s="155">
        <f t="shared" si="1"/>
        <v>1.0172529366657681</v>
      </c>
    </row>
    <row r="17" spans="1:8" ht="20.100000000000001" customHeight="1" x14ac:dyDescent="0.2">
      <c r="A17" s="132">
        <v>41285</v>
      </c>
      <c r="B17" s="133" t="s">
        <v>21</v>
      </c>
      <c r="C17" s="154">
        <v>1625</v>
      </c>
      <c r="D17" s="198">
        <v>1594.4062799999999</v>
      </c>
      <c r="E17" s="158">
        <f t="shared" si="4"/>
        <v>0.98117309538461539</v>
      </c>
      <c r="F17" s="173">
        <v>17875</v>
      </c>
      <c r="G17" s="173">
        <v>17281.935140000001</v>
      </c>
      <c r="H17" s="158">
        <f t="shared" si="1"/>
        <v>0.96682154629370642</v>
      </c>
    </row>
    <row r="18" spans="1:8" ht="20.100000000000001" customHeight="1" x14ac:dyDescent="0.2">
      <c r="A18" s="134">
        <v>41316</v>
      </c>
      <c r="B18" s="135" t="s">
        <v>83</v>
      </c>
      <c r="C18" s="154">
        <v>150</v>
      </c>
      <c r="D18" s="198">
        <v>110.28675</v>
      </c>
      <c r="E18" s="158">
        <f t="shared" si="4"/>
        <v>0.73524500000000004</v>
      </c>
      <c r="F18" s="173">
        <v>1650</v>
      </c>
      <c r="G18" s="173">
        <v>1466.6014499999997</v>
      </c>
      <c r="H18" s="158">
        <f t="shared" si="1"/>
        <v>0.88884936363636347</v>
      </c>
    </row>
    <row r="19" spans="1:8" ht="20.100000000000001" customHeight="1" x14ac:dyDescent="0.2">
      <c r="A19" s="134">
        <v>41344</v>
      </c>
      <c r="B19" s="135" t="s">
        <v>84</v>
      </c>
      <c r="C19" s="154">
        <v>140</v>
      </c>
      <c r="D19" s="198">
        <v>286.57515999999998</v>
      </c>
      <c r="E19" s="158">
        <f t="shared" si="4"/>
        <v>2.0469654285714283</v>
      </c>
      <c r="F19" s="173">
        <v>1540</v>
      </c>
      <c r="G19" s="173">
        <v>2047.3185599999999</v>
      </c>
      <c r="H19" s="158">
        <f t="shared" si="1"/>
        <v>1.3294276363636364</v>
      </c>
    </row>
    <row r="20" spans="1:8" ht="20.100000000000001" customHeight="1" x14ac:dyDescent="0.2">
      <c r="A20" s="134">
        <v>41375</v>
      </c>
      <c r="B20" s="135" t="s">
        <v>85</v>
      </c>
      <c r="C20" s="154">
        <v>1793.3333333333333</v>
      </c>
      <c r="D20" s="198">
        <v>2074.5976100000003</v>
      </c>
      <c r="E20" s="158">
        <f t="shared" si="4"/>
        <v>1.1568388159851304</v>
      </c>
      <c r="F20" s="173">
        <v>19726.666700000002</v>
      </c>
      <c r="G20" s="173">
        <v>19006.163359999999</v>
      </c>
      <c r="H20" s="158">
        <f t="shared" si="1"/>
        <v>0.96347566717898658</v>
      </c>
    </row>
    <row r="21" spans="1:8" ht="20.100000000000001" customHeight="1" x14ac:dyDescent="0.2">
      <c r="A21" s="134">
        <v>41405</v>
      </c>
      <c r="B21" s="135" t="s">
        <v>22</v>
      </c>
      <c r="C21" s="154">
        <v>205.25000000000003</v>
      </c>
      <c r="D21" s="198">
        <v>278.70312000000001</v>
      </c>
      <c r="E21" s="158">
        <f t="shared" si="4"/>
        <v>1.3578714738124238</v>
      </c>
      <c r="F21" s="173">
        <v>2257.75</v>
      </c>
      <c r="G21" s="173">
        <v>2723.78181</v>
      </c>
      <c r="H21" s="158">
        <f t="shared" si="1"/>
        <v>1.2064142664156794</v>
      </c>
    </row>
    <row r="22" spans="1:8" ht="20.100000000000001" customHeight="1" x14ac:dyDescent="0.2">
      <c r="A22" s="136">
        <v>11</v>
      </c>
      <c r="B22" s="137" t="s">
        <v>23</v>
      </c>
      <c r="C22" s="163">
        <f t="shared" ref="C22:G22" si="5">C17+C18+C19+C20+C21</f>
        <v>3913.583333333333</v>
      </c>
      <c r="D22" s="163">
        <f t="shared" si="5"/>
        <v>4344.5689199999997</v>
      </c>
      <c r="E22" s="164">
        <f t="shared" si="4"/>
        <v>1.1101255677874071</v>
      </c>
      <c r="F22" s="163">
        <f t="shared" si="5"/>
        <v>43049.416700000002</v>
      </c>
      <c r="G22" s="163">
        <f t="shared" si="5"/>
        <v>42525.800319999995</v>
      </c>
      <c r="H22" s="164">
        <f t="shared" si="1"/>
        <v>0.98783685308330771</v>
      </c>
    </row>
    <row r="23" spans="1:8" ht="20.100000000000001" customHeight="1" x14ac:dyDescent="0.2">
      <c r="A23" s="118">
        <v>12</v>
      </c>
      <c r="B23" s="135" t="s">
        <v>24</v>
      </c>
      <c r="C23" s="154">
        <v>202.31967698687049</v>
      </c>
      <c r="D23" s="198">
        <v>277.94574</v>
      </c>
      <c r="E23" s="158">
        <f t="shared" si="4"/>
        <v>1.3737948979526953</v>
      </c>
      <c r="F23" s="173">
        <v>1662.5207284936728</v>
      </c>
      <c r="G23" s="173">
        <v>2612.3155299999999</v>
      </c>
      <c r="H23" s="158">
        <f t="shared" si="1"/>
        <v>1.5712980206670197</v>
      </c>
    </row>
    <row r="24" spans="1:8" ht="20.100000000000001" customHeight="1" x14ac:dyDescent="0.2">
      <c r="A24" s="118">
        <v>13</v>
      </c>
      <c r="B24" s="135" t="s">
        <v>25</v>
      </c>
      <c r="C24" s="154">
        <v>108.33333333333333</v>
      </c>
      <c r="D24" s="198">
        <v>103.54212</v>
      </c>
      <c r="E24" s="158">
        <f t="shared" si="4"/>
        <v>0.95577341538461535</v>
      </c>
      <c r="F24" s="173">
        <v>1191.6663333333333</v>
      </c>
      <c r="G24" s="173">
        <v>1342.65743</v>
      </c>
      <c r="H24" s="158">
        <f t="shared" si="1"/>
        <v>1.1267058508268113</v>
      </c>
    </row>
    <row r="25" spans="1:8" ht="20.100000000000001" customHeight="1" x14ac:dyDescent="0.2">
      <c r="A25" s="118">
        <v>14</v>
      </c>
      <c r="B25" s="135" t="s">
        <v>26</v>
      </c>
      <c r="C25" s="154">
        <v>418.41331349206354</v>
      </c>
      <c r="D25" s="198">
        <v>339.41158000000001</v>
      </c>
      <c r="E25" s="158">
        <f t="shared" si="4"/>
        <v>0.81118733332666282</v>
      </c>
      <c r="F25" s="173">
        <v>4721.1175634920646</v>
      </c>
      <c r="G25" s="173">
        <v>17405.294010000001</v>
      </c>
      <c r="H25" s="158">
        <f t="shared" si="1"/>
        <v>3.68668938570677</v>
      </c>
    </row>
    <row r="26" spans="1:8" ht="20.100000000000001" customHeight="1" x14ac:dyDescent="0.2">
      <c r="A26" s="118">
        <v>15</v>
      </c>
      <c r="B26" s="135" t="s">
        <v>7</v>
      </c>
      <c r="C26" s="154">
        <v>0</v>
      </c>
      <c r="D26" s="198">
        <v>0</v>
      </c>
      <c r="E26" s="158" t="e">
        <f>D26/C26</f>
        <v>#DIV/0!</v>
      </c>
      <c r="F26" s="173">
        <v>0</v>
      </c>
      <c r="G26" s="173">
        <v>0</v>
      </c>
      <c r="H26" s="158" t="e">
        <f>G26/F26</f>
        <v>#DIV/0!</v>
      </c>
    </row>
    <row r="27" spans="1:8" ht="20.100000000000001" customHeight="1" x14ac:dyDescent="0.2">
      <c r="A27" s="138">
        <v>16</v>
      </c>
      <c r="B27" s="139" t="s">
        <v>27</v>
      </c>
      <c r="C27" s="165">
        <f t="shared" ref="C27:D27" si="6">C16+C22+C23+C24+C25+C26</f>
        <v>12386.966175068403</v>
      </c>
      <c r="D27" s="165">
        <f t="shared" si="6"/>
        <v>12263.234829999999</v>
      </c>
      <c r="E27" s="166">
        <f t="shared" si="4"/>
        <v>0.99001116630822483</v>
      </c>
      <c r="F27" s="165">
        <f t="shared" ref="F27:G27" si="7">F16+F22+F23+F24+F25+F26</f>
        <v>124853.68182111923</v>
      </c>
      <c r="G27" s="165">
        <f t="shared" si="7"/>
        <v>139395.69534000001</v>
      </c>
      <c r="H27" s="166">
        <f t="shared" si="1"/>
        <v>1.1164724444387268</v>
      </c>
    </row>
    <row r="28" spans="1:8" ht="20.100000000000001" customHeight="1" x14ac:dyDescent="0.2">
      <c r="A28" s="140">
        <v>17</v>
      </c>
      <c r="B28" s="141" t="s">
        <v>28</v>
      </c>
      <c r="C28" s="115">
        <f t="shared" ref="C28:D28" si="8">SUM(C14-C27)</f>
        <v>-3769.1408674085596</v>
      </c>
      <c r="D28" s="115">
        <f t="shared" si="8"/>
        <v>-3121.5839199999991</v>
      </c>
      <c r="E28" s="167">
        <f t="shared" si="4"/>
        <v>0.82819507941241188</v>
      </c>
      <c r="F28" s="115">
        <f t="shared" ref="F28:G28" si="9">SUM(F14-F27)</f>
        <v>-30405.152574412044</v>
      </c>
      <c r="G28" s="115">
        <f t="shared" si="9"/>
        <v>-5540.689790000004</v>
      </c>
      <c r="H28" s="167">
        <f t="shared" si="1"/>
        <v>0.18222864616252124</v>
      </c>
    </row>
    <row r="29" spans="1:8" ht="20.100000000000001" customHeight="1" x14ac:dyDescent="0.2">
      <c r="A29" s="134">
        <v>43483</v>
      </c>
      <c r="B29" s="135" t="s">
        <v>29</v>
      </c>
      <c r="C29" s="154">
        <v>158.58237497422505</v>
      </c>
      <c r="D29" s="198">
        <v>209.90223</v>
      </c>
      <c r="E29" s="158">
        <f t="shared" si="4"/>
        <v>1.3236163857056382</v>
      </c>
      <c r="F29" s="173">
        <v>1594.929395675681</v>
      </c>
      <c r="G29" s="173">
        <v>2210.2123399999996</v>
      </c>
      <c r="H29" s="158">
        <f t="shared" si="1"/>
        <v>1.385774408567884</v>
      </c>
    </row>
    <row r="30" spans="1:8" ht="20.100000000000001" customHeight="1" x14ac:dyDescent="0.2">
      <c r="A30" s="134">
        <v>43514</v>
      </c>
      <c r="B30" s="135" t="s">
        <v>55</v>
      </c>
      <c r="C30" s="154">
        <v>188.33333333333334</v>
      </c>
      <c r="D30" s="198">
        <v>192.72406000000001</v>
      </c>
      <c r="E30" s="158">
        <f t="shared" si="4"/>
        <v>1.0233135929203541</v>
      </c>
      <c r="F30" s="173">
        <v>2071.6663333333331</v>
      </c>
      <c r="G30" s="173">
        <v>1903.46226</v>
      </c>
      <c r="H30" s="158">
        <f t="shared" si="1"/>
        <v>0.91880735298589766</v>
      </c>
    </row>
    <row r="31" spans="1:8" ht="20.100000000000001" customHeight="1" x14ac:dyDescent="0.2">
      <c r="A31" s="118">
        <v>19</v>
      </c>
      <c r="B31" s="135" t="s">
        <v>30</v>
      </c>
      <c r="C31" s="154">
        <v>0</v>
      </c>
      <c r="D31" s="198">
        <v>0</v>
      </c>
      <c r="E31" s="158" t="e">
        <f t="shared" si="4"/>
        <v>#DIV/0!</v>
      </c>
      <c r="F31" s="173">
        <v>0</v>
      </c>
      <c r="G31" s="173">
        <v>0</v>
      </c>
      <c r="H31" s="158" t="e">
        <f t="shared" si="1"/>
        <v>#DIV/0!</v>
      </c>
    </row>
    <row r="32" spans="1:8" ht="20.100000000000001" customHeight="1" x14ac:dyDescent="0.2">
      <c r="A32" s="118">
        <v>20</v>
      </c>
      <c r="B32" s="135" t="s">
        <v>31</v>
      </c>
      <c r="C32" s="154">
        <v>0</v>
      </c>
      <c r="D32" s="198">
        <v>0.78900000000000003</v>
      </c>
      <c r="E32" s="158" t="e">
        <f t="shared" si="4"/>
        <v>#DIV/0!</v>
      </c>
      <c r="F32" s="173">
        <v>149.58139532050774</v>
      </c>
      <c r="G32" s="173">
        <v>156.57323999999997</v>
      </c>
      <c r="H32" s="158">
        <f t="shared" si="1"/>
        <v>1.0467427427355576</v>
      </c>
    </row>
    <row r="33" spans="1:9" ht="20.100000000000001" customHeight="1" x14ac:dyDescent="0.2">
      <c r="A33" s="118">
        <v>21</v>
      </c>
      <c r="B33" s="135" t="s">
        <v>32</v>
      </c>
      <c r="C33" s="154">
        <v>0</v>
      </c>
      <c r="D33" s="198">
        <v>0</v>
      </c>
      <c r="E33" s="158" t="e">
        <f t="shared" si="4"/>
        <v>#DIV/0!</v>
      </c>
      <c r="F33" s="173">
        <v>0</v>
      </c>
      <c r="G33" s="173">
        <v>0</v>
      </c>
      <c r="H33" s="158" t="e">
        <f>G33/F33</f>
        <v>#DIV/0!</v>
      </c>
    </row>
    <row r="34" spans="1:9" ht="20.100000000000001" customHeight="1" x14ac:dyDescent="0.2">
      <c r="A34" s="142">
        <v>22</v>
      </c>
      <c r="B34" s="143" t="s">
        <v>33</v>
      </c>
      <c r="C34" s="168">
        <f t="shared" ref="C34:G34" si="10">C28-C29-C31-C32-C33</f>
        <v>-3927.7232423827845</v>
      </c>
      <c r="D34" s="168">
        <f t="shared" si="10"/>
        <v>-3332.2751499999995</v>
      </c>
      <c r="E34" s="169">
        <f t="shared" si="4"/>
        <v>0.84839866364373684</v>
      </c>
      <c r="F34" s="168">
        <f t="shared" si="10"/>
        <v>-32149.663365408232</v>
      </c>
      <c r="G34" s="168">
        <f t="shared" si="10"/>
        <v>-7907.4753700000037</v>
      </c>
      <c r="H34" s="116">
        <f>G34/F34</f>
        <v>0.24595826339221127</v>
      </c>
    </row>
    <row r="35" spans="1:9" ht="20.100000000000001" customHeight="1" x14ac:dyDescent="0.2">
      <c r="A35" s="144"/>
      <c r="B35" s="145" t="s">
        <v>68</v>
      </c>
      <c r="C35" s="145"/>
      <c r="D35" s="145"/>
      <c r="E35" s="145"/>
      <c r="F35" s="175"/>
      <c r="G35" s="175"/>
      <c r="H35" s="176"/>
    </row>
    <row r="36" spans="1:9" ht="20.100000000000001" customHeight="1" x14ac:dyDescent="0.2">
      <c r="A36" s="144"/>
      <c r="B36" s="146" t="s">
        <v>69</v>
      </c>
      <c r="C36" s="170"/>
      <c r="D36" s="172">
        <v>460.37</v>
      </c>
      <c r="E36" s="170"/>
      <c r="F36" s="171"/>
      <c r="G36" s="171">
        <v>422.25</v>
      </c>
      <c r="H36" s="172"/>
    </row>
    <row r="37" spans="1:9" ht="20.100000000000001" customHeight="1" x14ac:dyDescent="0.2">
      <c r="A37" s="144"/>
      <c r="B37" s="133" t="s">
        <v>95</v>
      </c>
      <c r="C37" s="172"/>
      <c r="D37" s="172">
        <v>3185</v>
      </c>
      <c r="E37" s="172"/>
      <c r="F37" s="114"/>
      <c r="G37" s="173">
        <v>32354</v>
      </c>
      <c r="H37" s="114"/>
    </row>
    <row r="38" spans="1:9" ht="20.100000000000001" customHeight="1" x14ac:dyDescent="0.2">
      <c r="A38" s="144"/>
      <c r="B38" s="147"/>
      <c r="C38" s="148"/>
      <c r="D38" s="148"/>
      <c r="E38" s="148"/>
      <c r="F38" s="117"/>
      <c r="G38" s="117"/>
      <c r="H38" s="117"/>
    </row>
    <row r="39" spans="1:9" s="191" customFormat="1" ht="20.100000000000001" customHeight="1" x14ac:dyDescent="0.2">
      <c r="A39" s="186"/>
      <c r="B39" s="187" t="s">
        <v>98</v>
      </c>
      <c r="C39" s="195"/>
      <c r="D39" s="195">
        <v>5123.5627999999997</v>
      </c>
      <c r="E39" s="190"/>
      <c r="F39" s="188" t="s">
        <v>97</v>
      </c>
      <c r="G39" s="189">
        <v>56520.63824</v>
      </c>
      <c r="H39" s="188"/>
    </row>
    <row r="40" spans="1:9" s="191" customFormat="1" ht="20.100000000000001" customHeight="1" x14ac:dyDescent="0.2">
      <c r="A40" s="186"/>
      <c r="B40" s="187" t="s">
        <v>99</v>
      </c>
      <c r="C40" s="195"/>
      <c r="D40" s="195">
        <v>9045.4152200000099</v>
      </c>
      <c r="E40" s="190"/>
      <c r="F40" s="188" t="s">
        <v>97</v>
      </c>
      <c r="G40" s="189">
        <v>62655.821680000001</v>
      </c>
      <c r="H40" s="192"/>
      <c r="I40" s="186"/>
    </row>
    <row r="41" spans="1:9" s="191" customFormat="1" ht="20.100000000000001" customHeight="1" x14ac:dyDescent="0.2">
      <c r="C41" s="193"/>
      <c r="D41" s="194"/>
      <c r="E41" s="193"/>
      <c r="F41" s="193"/>
      <c r="G41" s="193"/>
      <c r="H41" s="193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t="s">
        <v>132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/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12" t="s">
        <v>0</v>
      </c>
      <c r="B2" s="213"/>
      <c r="C2" s="48" t="s">
        <v>102</v>
      </c>
      <c r="D2" s="48" t="s">
        <v>103</v>
      </c>
      <c r="E2" s="48" t="s">
        <v>104</v>
      </c>
      <c r="F2" s="48" t="s">
        <v>105</v>
      </c>
      <c r="G2" s="48" t="s">
        <v>106</v>
      </c>
      <c r="H2" s="48" t="s">
        <v>107</v>
      </c>
      <c r="I2" s="48" t="s">
        <v>108</v>
      </c>
      <c r="J2" s="48" t="s">
        <v>110</v>
      </c>
      <c r="K2" s="48" t="s">
        <v>109</v>
      </c>
      <c r="L2" s="48" t="s">
        <v>111</v>
      </c>
      <c r="M2" s="48" t="s">
        <v>112</v>
      </c>
      <c r="N2" s="48" t="s">
        <v>113</v>
      </c>
    </row>
    <row r="3" spans="1:14" ht="20.100000000000001" customHeight="1" x14ac:dyDescent="0.2">
      <c r="A3" s="4" t="s">
        <v>1</v>
      </c>
      <c r="B3" s="178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20.100000000000001" customHeight="1" x14ac:dyDescent="0.2">
      <c r="A4" s="4" t="s">
        <v>73</v>
      </c>
      <c r="B4" s="180" t="s">
        <v>74</v>
      </c>
      <c r="C4" s="114">
        <f>C5</f>
        <v>59956.197159999996</v>
      </c>
      <c r="D4" s="114">
        <f t="shared" ref="D4:N4" si="0">D5</f>
        <v>60502.575440000001</v>
      </c>
      <c r="E4" s="114">
        <f t="shared" si="0"/>
        <v>60311.627919999999</v>
      </c>
      <c r="F4" s="114">
        <f t="shared" si="0"/>
        <v>61575.068460000002</v>
      </c>
      <c r="G4" s="114">
        <f t="shared" si="0"/>
        <v>61432.361749999996</v>
      </c>
      <c r="H4" s="114">
        <f t="shared" si="0"/>
        <v>61174.042219999996</v>
      </c>
      <c r="I4" s="114">
        <f t="shared" si="0"/>
        <v>61065.855560000004</v>
      </c>
      <c r="J4" s="114">
        <f t="shared" si="0"/>
        <v>60924.890319999999</v>
      </c>
      <c r="K4" s="114">
        <f t="shared" si="0"/>
        <v>60896.652929999997</v>
      </c>
      <c r="L4" s="114">
        <f t="shared" si="0"/>
        <v>63298.3361</v>
      </c>
      <c r="M4" s="114">
        <f t="shared" si="0"/>
        <v>63254.60946</v>
      </c>
      <c r="N4" s="114">
        <f t="shared" si="0"/>
        <v>0</v>
      </c>
    </row>
    <row r="5" spans="1:14" ht="20.100000000000001" customHeight="1" x14ac:dyDescent="0.2">
      <c r="A5" s="178">
        <v>1</v>
      </c>
      <c r="B5" s="178" t="s">
        <v>77</v>
      </c>
      <c r="C5" s="114">
        <v>59956.197159999996</v>
      </c>
      <c r="D5" s="114">
        <v>60502.575440000001</v>
      </c>
      <c r="E5" s="114">
        <v>60311.627919999999</v>
      </c>
      <c r="F5" s="114">
        <v>61575.068460000002</v>
      </c>
      <c r="G5" s="114">
        <v>61432.361749999996</v>
      </c>
      <c r="H5" s="114">
        <v>61174.042219999996</v>
      </c>
      <c r="I5" s="114">
        <v>61065.855560000004</v>
      </c>
      <c r="J5" s="114">
        <v>60924.890319999999</v>
      </c>
      <c r="K5" s="114">
        <v>60896.652929999997</v>
      </c>
      <c r="L5" s="114">
        <v>63298.3361</v>
      </c>
      <c r="M5" s="114">
        <v>63254.60946</v>
      </c>
      <c r="N5" s="114"/>
    </row>
    <row r="6" spans="1:14" ht="20.100000000000001" customHeight="1" x14ac:dyDescent="0.2">
      <c r="A6" s="4" t="s">
        <v>75</v>
      </c>
      <c r="B6" s="180" t="s">
        <v>76</v>
      </c>
      <c r="C6" s="114">
        <f>SUM(C7:C9)</f>
        <v>48531.086339999994</v>
      </c>
      <c r="D6" s="114">
        <f t="shared" ref="D6:N6" si="1">SUM(D7:D9)</f>
        <v>47464.731959999997</v>
      </c>
      <c r="E6" s="114">
        <f t="shared" si="1"/>
        <v>46433.605150000003</v>
      </c>
      <c r="F6" s="114">
        <f t="shared" si="1"/>
        <v>47710.718080000006</v>
      </c>
      <c r="G6" s="114">
        <f t="shared" si="1"/>
        <v>48991.462229999997</v>
      </c>
      <c r="H6" s="114">
        <f t="shared" si="1"/>
        <v>52582.37225</v>
      </c>
      <c r="I6" s="114">
        <f t="shared" si="1"/>
        <v>49646.998579999999</v>
      </c>
      <c r="J6" s="114">
        <f t="shared" si="1"/>
        <v>48118.811300000001</v>
      </c>
      <c r="K6" s="114">
        <f t="shared" si="1"/>
        <v>48905.328219999996</v>
      </c>
      <c r="L6" s="114">
        <f t="shared" si="1"/>
        <v>57398.93576</v>
      </c>
      <c r="M6" s="114">
        <f t="shared" si="1"/>
        <v>55121.814589999994</v>
      </c>
      <c r="N6" s="114">
        <f t="shared" si="1"/>
        <v>0</v>
      </c>
    </row>
    <row r="7" spans="1:14" ht="20.100000000000001" customHeight="1" x14ac:dyDescent="0.2">
      <c r="A7" s="181">
        <v>1</v>
      </c>
      <c r="B7" s="180" t="s">
        <v>3</v>
      </c>
      <c r="C7" s="114">
        <v>23363.314969999999</v>
      </c>
      <c r="D7" s="114">
        <v>23135.853760000002</v>
      </c>
      <c r="E7" s="114">
        <v>22953.026690000002</v>
      </c>
      <c r="F7" s="114">
        <v>22862.344940000003</v>
      </c>
      <c r="G7" s="114">
        <v>23009.75693</v>
      </c>
      <c r="H7" s="114">
        <v>23317.414430000001</v>
      </c>
      <c r="I7" s="114">
        <v>23121.33396</v>
      </c>
      <c r="J7" s="114">
        <v>22930.90884</v>
      </c>
      <c r="K7" s="114">
        <v>23163.718559999998</v>
      </c>
      <c r="L7" s="114">
        <v>33794.344159999993</v>
      </c>
      <c r="M7" s="114">
        <v>33584.010909999997</v>
      </c>
      <c r="N7" s="114"/>
    </row>
    <row r="8" spans="1:14" ht="20.100000000000001" customHeight="1" x14ac:dyDescent="0.2">
      <c r="A8" s="181">
        <v>2</v>
      </c>
      <c r="B8" s="178" t="s">
        <v>2</v>
      </c>
      <c r="C8" s="114">
        <v>15491.954039999999</v>
      </c>
      <c r="D8" s="114">
        <v>16898.952850000001</v>
      </c>
      <c r="E8" s="114">
        <v>14743.138010000001</v>
      </c>
      <c r="F8" s="114">
        <v>16153.046550000001</v>
      </c>
      <c r="G8" s="114">
        <v>16624.306529999998</v>
      </c>
      <c r="H8" s="114">
        <v>17449.43995</v>
      </c>
      <c r="I8" s="114">
        <v>15660.500109999999</v>
      </c>
      <c r="J8" s="114">
        <v>15007.51153</v>
      </c>
      <c r="K8" s="114">
        <v>15958.808220000001</v>
      </c>
      <c r="L8" s="114">
        <v>17853.529200000001</v>
      </c>
      <c r="M8" s="114">
        <v>16765.496279999999</v>
      </c>
      <c r="N8" s="114"/>
    </row>
    <row r="9" spans="1:14" ht="20.100000000000001" customHeight="1" x14ac:dyDescent="0.2">
      <c r="A9" s="181">
        <v>3</v>
      </c>
      <c r="B9" s="178" t="s">
        <v>78</v>
      </c>
      <c r="C9" s="114">
        <v>9675.8173299999999</v>
      </c>
      <c r="D9" s="114">
        <v>7429.9253499999995</v>
      </c>
      <c r="E9" s="114">
        <v>8737.4404500000001</v>
      </c>
      <c r="F9" s="114">
        <v>8695.3265900000006</v>
      </c>
      <c r="G9" s="114">
        <v>9357.3987699999998</v>
      </c>
      <c r="H9" s="114">
        <v>11815.51787</v>
      </c>
      <c r="I9" s="114">
        <v>10865.164510000001</v>
      </c>
      <c r="J9" s="114">
        <v>10180.39093</v>
      </c>
      <c r="K9" s="114">
        <v>9782.8014399999993</v>
      </c>
      <c r="L9" s="114">
        <v>5751.0624000000007</v>
      </c>
      <c r="M9" s="114">
        <v>4772.3074000000006</v>
      </c>
      <c r="N9" s="114"/>
    </row>
    <row r="10" spans="1:14" ht="20.100000000000001" customHeight="1" x14ac:dyDescent="0.2">
      <c r="A10" s="43" t="s">
        <v>82</v>
      </c>
      <c r="B10" s="178" t="s">
        <v>71</v>
      </c>
      <c r="C10" s="151">
        <v>5.4892299999999992</v>
      </c>
      <c r="D10" s="114">
        <v>5.2848999999999995</v>
      </c>
      <c r="E10" s="114">
        <v>5.2848999999999995</v>
      </c>
      <c r="F10" s="114">
        <v>58.665500000000002</v>
      </c>
      <c r="G10" s="114">
        <v>58.773609999999998</v>
      </c>
      <c r="H10" s="114">
        <v>60.918889999999998</v>
      </c>
      <c r="I10" s="114">
        <v>35.31521</v>
      </c>
      <c r="J10" s="114">
        <v>35.148089999999996</v>
      </c>
      <c r="K10" s="114">
        <v>59.353230000000003</v>
      </c>
      <c r="L10" s="114">
        <v>51.613120000000002</v>
      </c>
      <c r="M10" s="114">
        <v>57.069050000000004</v>
      </c>
      <c r="N10" s="114"/>
    </row>
    <row r="11" spans="1:14" ht="20.100000000000001" customHeight="1" x14ac:dyDescent="0.2">
      <c r="A11" s="182"/>
      <c r="B11" s="66" t="s">
        <v>4</v>
      </c>
      <c r="C11" s="183">
        <f>C4+C6+C10</f>
        <v>108492.77273</v>
      </c>
      <c r="D11" s="183">
        <f t="shared" ref="D11:N11" si="2">D4+D6+D10</f>
        <v>107972.59229999999</v>
      </c>
      <c r="E11" s="183">
        <f t="shared" si="2"/>
        <v>106750.51797</v>
      </c>
      <c r="F11" s="183">
        <f t="shared" si="2"/>
        <v>109344.45204</v>
      </c>
      <c r="G11" s="183">
        <f t="shared" si="2"/>
        <v>110482.59758999999</v>
      </c>
      <c r="H11" s="183">
        <f t="shared" si="2"/>
        <v>113817.33335999999</v>
      </c>
      <c r="I11" s="183">
        <f t="shared" si="2"/>
        <v>110748.16935000001</v>
      </c>
      <c r="J11" s="183">
        <f t="shared" si="2"/>
        <v>109078.84971000001</v>
      </c>
      <c r="K11" s="183">
        <f t="shared" si="2"/>
        <v>109861.33437999999</v>
      </c>
      <c r="L11" s="183">
        <f t="shared" si="2"/>
        <v>120748.88498</v>
      </c>
      <c r="M11" s="183">
        <f t="shared" si="2"/>
        <v>118433.49310000001</v>
      </c>
      <c r="N11" s="183">
        <f t="shared" si="2"/>
        <v>0</v>
      </c>
    </row>
    <row r="12" spans="1:14" ht="20.100000000000001" customHeight="1" x14ac:dyDescent="0.2">
      <c r="A12" s="4" t="s">
        <v>65</v>
      </c>
      <c r="B12" s="17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0.100000000000001" customHeight="1" x14ac:dyDescent="0.2">
      <c r="A13" s="4" t="s">
        <v>79</v>
      </c>
      <c r="B13" s="178" t="s">
        <v>80</v>
      </c>
      <c r="C13" s="114">
        <v>-62634.996279999999</v>
      </c>
      <c r="D13" s="114">
        <v>-64969.483759999996</v>
      </c>
      <c r="E13" s="114">
        <v>-67832.551849999989</v>
      </c>
      <c r="F13" s="114">
        <v>-69065.046069999997</v>
      </c>
      <c r="G13" s="114">
        <v>-71593.66270999999</v>
      </c>
      <c r="H13" s="114">
        <v>-53020.759030000001</v>
      </c>
      <c r="I13" s="114">
        <v>-54898.764590000006</v>
      </c>
      <c r="J13" s="114">
        <v>-58481.674370000001</v>
      </c>
      <c r="K13" s="114">
        <v>-66835.486799999999</v>
      </c>
      <c r="L13" s="114">
        <v>-67358.096569999994</v>
      </c>
      <c r="M13" s="114">
        <v>-70690.371719999996</v>
      </c>
      <c r="N13" s="114"/>
    </row>
    <row r="14" spans="1:14" ht="20.100000000000001" customHeight="1" x14ac:dyDescent="0.2">
      <c r="A14" s="4" t="s">
        <v>75</v>
      </c>
      <c r="B14" s="184" t="s">
        <v>81</v>
      </c>
      <c r="C14" s="114">
        <f>SUM(C15:C19)</f>
        <v>151497.76224000001</v>
      </c>
      <c r="D14" s="114">
        <f t="shared" ref="D14:N14" si="3">SUM(D15:D19)</f>
        <v>153404.85645000002</v>
      </c>
      <c r="E14" s="114">
        <f t="shared" si="3"/>
        <v>155285.7058</v>
      </c>
      <c r="F14" s="114">
        <f t="shared" si="3"/>
        <v>159207.78820000001</v>
      </c>
      <c r="G14" s="114">
        <f t="shared" si="3"/>
        <v>162902.98092</v>
      </c>
      <c r="H14" s="114">
        <f t="shared" si="3"/>
        <v>147673.02351</v>
      </c>
      <c r="I14" s="114">
        <f t="shared" si="3"/>
        <v>146793.56378</v>
      </c>
      <c r="J14" s="114">
        <f t="shared" si="3"/>
        <v>148736.74447999999</v>
      </c>
      <c r="K14" s="114">
        <f t="shared" si="3"/>
        <v>157548.88584999999</v>
      </c>
      <c r="L14" s="114">
        <f t="shared" si="3"/>
        <v>158344.99994000001</v>
      </c>
      <c r="M14" s="114">
        <f t="shared" si="3"/>
        <v>159406.72297</v>
      </c>
      <c r="N14" s="114">
        <f t="shared" si="3"/>
        <v>0</v>
      </c>
    </row>
    <row r="15" spans="1:14" ht="20.100000000000001" customHeight="1" x14ac:dyDescent="0.2">
      <c r="A15" s="178">
        <v>1</v>
      </c>
      <c r="B15" s="178" t="s">
        <v>7</v>
      </c>
      <c r="C15" s="114">
        <v>12150.816000000001</v>
      </c>
      <c r="D15" s="114">
        <v>12148.96623</v>
      </c>
      <c r="E15" s="114">
        <v>12146.715550000001</v>
      </c>
      <c r="F15" s="114">
        <v>12144.93518</v>
      </c>
      <c r="G15" s="114">
        <v>12143.48518</v>
      </c>
      <c r="H15" s="114">
        <v>12141.37723</v>
      </c>
      <c r="I15" s="114">
        <v>12137.12225</v>
      </c>
      <c r="J15" s="114">
        <v>12137.12225</v>
      </c>
      <c r="K15" s="114">
        <v>6942.9769100000003</v>
      </c>
      <c r="L15" s="114">
        <v>6942.9769100000003</v>
      </c>
      <c r="M15" s="114">
        <v>6942.9769100000003</v>
      </c>
      <c r="N15" s="114"/>
    </row>
    <row r="16" spans="1:14" ht="20.100000000000001" customHeight="1" x14ac:dyDescent="0.2">
      <c r="A16" s="178">
        <v>2</v>
      </c>
      <c r="B16" s="178" t="s">
        <v>5</v>
      </c>
      <c r="C16" s="114">
        <v>100536.96862</v>
      </c>
      <c r="D16" s="114">
        <v>103249.79187</v>
      </c>
      <c r="E16" s="114">
        <v>104695.33108</v>
      </c>
      <c r="F16" s="114">
        <v>108170.65604</v>
      </c>
      <c r="G16" s="114">
        <v>111296.24190000001</v>
      </c>
      <c r="H16" s="114">
        <v>93646.897110000005</v>
      </c>
      <c r="I16" s="114">
        <v>94283.919450000001</v>
      </c>
      <c r="J16" s="114">
        <v>96655.987540000002</v>
      </c>
      <c r="K16" s="114">
        <v>110806.57561</v>
      </c>
      <c r="L16" s="114">
        <v>114031.93316</v>
      </c>
      <c r="M16" s="114">
        <v>114064.22070999999</v>
      </c>
      <c r="N16" s="114"/>
    </row>
    <row r="17" spans="1:14" ht="20.100000000000001" customHeight="1" x14ac:dyDescent="0.2">
      <c r="A17" s="178">
        <v>3</v>
      </c>
      <c r="B17" s="178" t="s">
        <v>8</v>
      </c>
      <c r="C17" s="114">
        <v>623.04138999999998</v>
      </c>
      <c r="D17" s="114">
        <v>670.14439000000004</v>
      </c>
      <c r="E17" s="114">
        <v>716.36242000000004</v>
      </c>
      <c r="F17" s="114">
        <v>1421.3681200000001</v>
      </c>
      <c r="G17" s="114">
        <v>1455.64904</v>
      </c>
      <c r="H17" s="114">
        <v>1481.4239599999999</v>
      </c>
      <c r="I17" s="114">
        <v>1525.8135300000001</v>
      </c>
      <c r="J17" s="114">
        <v>1558.7972</v>
      </c>
      <c r="K17" s="114">
        <v>1577.8865000000001</v>
      </c>
      <c r="L17" s="114">
        <v>1610.4611</v>
      </c>
      <c r="M17" s="114">
        <v>1156.63024</v>
      </c>
      <c r="N17" s="114"/>
    </row>
    <row r="18" spans="1:14" ht="20.100000000000001" customHeight="1" x14ac:dyDescent="0.2">
      <c r="A18" s="178">
        <v>4</v>
      </c>
      <c r="B18" s="178" t="s">
        <v>66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20.100000000000001" customHeight="1" x14ac:dyDescent="0.2">
      <c r="A19" s="181">
        <v>5</v>
      </c>
      <c r="B19" s="178" t="s">
        <v>6</v>
      </c>
      <c r="C19" s="114">
        <v>38186.936229999999</v>
      </c>
      <c r="D19" s="114">
        <v>37335.953959999999</v>
      </c>
      <c r="E19" s="114">
        <v>37727.296750000001</v>
      </c>
      <c r="F19" s="114">
        <v>37470.828860000001</v>
      </c>
      <c r="G19" s="114">
        <v>38007.604799999994</v>
      </c>
      <c r="H19" s="114">
        <v>40403.325210000003</v>
      </c>
      <c r="I19" s="114">
        <v>38846.708549999996</v>
      </c>
      <c r="J19" s="114">
        <v>38384.837490000005</v>
      </c>
      <c r="K19" s="114">
        <v>38221.446830000001</v>
      </c>
      <c r="L19" s="114">
        <v>35759.628770000003</v>
      </c>
      <c r="M19" s="114">
        <v>37242.895109999998</v>
      </c>
      <c r="N19" s="114"/>
    </row>
    <row r="20" spans="1:14" ht="20.100000000000001" customHeight="1" x14ac:dyDescent="0.2">
      <c r="A20" s="43" t="s">
        <v>82</v>
      </c>
      <c r="B20" s="178" t="s">
        <v>70</v>
      </c>
      <c r="C20" s="185">
        <v>19630.00677</v>
      </c>
      <c r="D20" s="185">
        <v>19537.21961</v>
      </c>
      <c r="E20" s="185">
        <v>19297.364020000001</v>
      </c>
      <c r="F20" s="185">
        <v>19201.709910000001</v>
      </c>
      <c r="G20" s="185">
        <v>19173.27938</v>
      </c>
      <c r="H20" s="185">
        <v>19165.068879999999</v>
      </c>
      <c r="I20" s="185">
        <v>18853.370159999999</v>
      </c>
      <c r="J20" s="185">
        <v>18823.779600000002</v>
      </c>
      <c r="K20" s="185">
        <v>19147.935329999997</v>
      </c>
      <c r="L20" s="185">
        <v>29761.981609999999</v>
      </c>
      <c r="M20" s="185">
        <v>29717.14185</v>
      </c>
      <c r="N20" s="185"/>
    </row>
    <row r="21" spans="1:14" ht="20.100000000000001" customHeight="1" x14ac:dyDescent="0.2">
      <c r="A21" s="182"/>
      <c r="B21" s="66" t="s">
        <v>67</v>
      </c>
      <c r="C21" s="150">
        <f>C13+C14+C20</f>
        <v>108492.77273000003</v>
      </c>
      <c r="D21" s="150">
        <f t="shared" ref="D21:N21" si="4">D13+D14+D20</f>
        <v>107972.59230000002</v>
      </c>
      <c r="E21" s="150">
        <f t="shared" si="4"/>
        <v>106750.51797000002</v>
      </c>
      <c r="F21" s="150">
        <f t="shared" si="4"/>
        <v>109344.45204000002</v>
      </c>
      <c r="G21" s="150">
        <f t="shared" si="4"/>
        <v>110482.59759000002</v>
      </c>
      <c r="H21" s="150">
        <f t="shared" si="4"/>
        <v>113817.33335999999</v>
      </c>
      <c r="I21" s="150">
        <f t="shared" si="4"/>
        <v>110748.16934999998</v>
      </c>
      <c r="J21" s="150">
        <f t="shared" si="4"/>
        <v>109078.84971000001</v>
      </c>
      <c r="K21" s="150">
        <f t="shared" si="4"/>
        <v>109861.33437999999</v>
      </c>
      <c r="L21" s="150">
        <f t="shared" si="4"/>
        <v>120748.88498000002</v>
      </c>
      <c r="M21" s="150">
        <f t="shared" si="4"/>
        <v>118433.49310000001</v>
      </c>
      <c r="N21" s="150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197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8" t="s">
        <v>0</v>
      </c>
      <c r="B2" s="219"/>
      <c r="C2" s="67" t="s">
        <v>100</v>
      </c>
      <c r="D2" s="67" t="s">
        <v>119</v>
      </c>
      <c r="E2" s="67" t="s">
        <v>120</v>
      </c>
      <c r="F2" s="67" t="s">
        <v>121</v>
      </c>
      <c r="G2" s="67" t="s">
        <v>122</v>
      </c>
      <c r="H2" s="67" t="s">
        <v>123</v>
      </c>
      <c r="I2" s="67" t="s">
        <v>124</v>
      </c>
      <c r="J2" s="67" t="s">
        <v>125</v>
      </c>
      <c r="K2" s="67" t="s">
        <v>126</v>
      </c>
      <c r="L2" s="67" t="s">
        <v>127</v>
      </c>
      <c r="M2" s="67" t="s">
        <v>131</v>
      </c>
      <c r="N2" s="68" t="s">
        <v>101</v>
      </c>
    </row>
    <row r="3" spans="1:28" ht="18" customHeight="1" x14ac:dyDescent="0.25">
      <c r="A3" s="101" t="s">
        <v>87</v>
      </c>
      <c r="B3" s="102"/>
      <c r="C3" s="103">
        <v>3248</v>
      </c>
      <c r="D3" s="104">
        <f t="shared" ref="D3" si="0">C40</f>
        <v>1662</v>
      </c>
      <c r="E3" s="104">
        <v>60</v>
      </c>
      <c r="F3" s="104">
        <v>1582</v>
      </c>
      <c r="G3" s="104">
        <f t="shared" ref="G3:I3" si="1">F40</f>
        <v>1705</v>
      </c>
      <c r="H3" s="104">
        <f t="shared" si="1"/>
        <v>1725</v>
      </c>
      <c r="I3" s="104">
        <f t="shared" si="1"/>
        <v>1720</v>
      </c>
      <c r="J3" s="104">
        <f t="shared" ref="J3" si="2">I40</f>
        <v>2149.3959999999988</v>
      </c>
      <c r="K3" s="104">
        <f t="shared" ref="K3" si="3">J40</f>
        <v>1703.6259699999991</v>
      </c>
      <c r="L3" s="104">
        <f>K40</f>
        <v>1891.7802699999993</v>
      </c>
      <c r="M3" s="104">
        <f>L40</f>
        <v>45.241949999999633</v>
      </c>
      <c r="N3" s="105">
        <f>M40</f>
        <v>29.88749000000098</v>
      </c>
    </row>
    <row r="4" spans="1:28" x14ac:dyDescent="0.2">
      <c r="A4" s="214" t="s">
        <v>56</v>
      </c>
      <c r="B4" s="215"/>
      <c r="C4" s="96"/>
      <c r="D4" s="96"/>
      <c r="E4" s="96"/>
      <c r="F4" s="96"/>
      <c r="G4" s="97"/>
      <c r="H4" s="96"/>
      <c r="I4" s="96"/>
      <c r="J4" s="98"/>
      <c r="K4" s="99"/>
      <c r="L4" s="96"/>
      <c r="M4" s="96"/>
      <c r="N4" s="100"/>
    </row>
    <row r="5" spans="1:28" ht="14.1" customHeight="1" x14ac:dyDescent="0.2">
      <c r="A5" s="53"/>
      <c r="B5" s="52" t="s">
        <v>57</v>
      </c>
      <c r="C5" s="152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3"/>
      <c r="B6" s="52" t="s">
        <v>58</v>
      </c>
      <c r="C6" s="152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3"/>
      <c r="B7" s="52" t="s">
        <v>59</v>
      </c>
      <c r="C7" s="152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153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8"/>
      <c r="D9" s="108"/>
      <c r="E9" s="74"/>
      <c r="F9" s="74"/>
      <c r="G9" s="109"/>
      <c r="H9" s="74"/>
      <c r="I9" s="74"/>
      <c r="J9" s="110"/>
      <c r="K9" s="74"/>
      <c r="L9" s="74"/>
      <c r="M9" s="74"/>
      <c r="N9" s="111"/>
    </row>
    <row r="10" spans="1:28" ht="14.1" customHeight="1" x14ac:dyDescent="0.2">
      <c r="A10" s="29"/>
      <c r="B10" s="52" t="s">
        <v>13</v>
      </c>
      <c r="C10" s="20">
        <v>5780</v>
      </c>
      <c r="D10" s="21">
        <v>5821</v>
      </c>
      <c r="E10" s="21">
        <v>5733</v>
      </c>
      <c r="F10" s="19">
        <v>5751</v>
      </c>
      <c r="G10" s="21">
        <v>5726</v>
      </c>
      <c r="H10" s="19">
        <v>6891</v>
      </c>
      <c r="I10" s="19">
        <v>6830.42</v>
      </c>
      <c r="J10" s="19">
        <v>5368.7217099999998</v>
      </c>
      <c r="K10" s="19">
        <v>5443.7184799999995</v>
      </c>
      <c r="L10" s="19">
        <v>6253.8750699999991</v>
      </c>
      <c r="M10" s="19">
        <v>6406.7932499999997</v>
      </c>
      <c r="N10" s="38">
        <v>5288.7711400000007</v>
      </c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2" t="s">
        <v>14</v>
      </c>
      <c r="C11" s="20">
        <v>1629</v>
      </c>
      <c r="D11" s="21">
        <v>5</v>
      </c>
      <c r="E11" s="21">
        <v>3287</v>
      </c>
      <c r="F11" s="19">
        <v>1690</v>
      </c>
      <c r="G11" s="21">
        <v>1670</v>
      </c>
      <c r="H11" s="19">
        <v>1604</v>
      </c>
      <c r="I11" s="19">
        <v>2108.08</v>
      </c>
      <c r="J11" s="19">
        <v>1684.9683</v>
      </c>
      <c r="K11" s="19">
        <v>1729.44749</v>
      </c>
      <c r="L11" s="19">
        <v>5.9660099999999998</v>
      </c>
      <c r="M11" s="19">
        <v>1690.27136</v>
      </c>
      <c r="N11" s="38">
        <f>1683.66168+1700</f>
        <v>3383.6616800000002</v>
      </c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2" t="s">
        <v>15</v>
      </c>
      <c r="C12" s="20">
        <v>506</v>
      </c>
      <c r="D12" s="21">
        <v>538</v>
      </c>
      <c r="E12" s="21">
        <v>457</v>
      </c>
      <c r="F12" s="19">
        <v>447</v>
      </c>
      <c r="G12" s="21">
        <v>446</v>
      </c>
      <c r="H12" s="19">
        <v>572</v>
      </c>
      <c r="I12" s="19">
        <v>550.27499999999998</v>
      </c>
      <c r="J12" s="19">
        <v>568.07691</v>
      </c>
      <c r="K12" s="19">
        <v>501.16265000000004</v>
      </c>
      <c r="L12" s="19">
        <v>503.935</v>
      </c>
      <c r="M12" s="19">
        <v>551.45231999999999</v>
      </c>
      <c r="N12" s="38">
        <v>544.50293999999997</v>
      </c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5"/>
      <c r="B13" s="76" t="s">
        <v>35</v>
      </c>
      <c r="C13" s="77">
        <f>C10+C11+C12</f>
        <v>7915</v>
      </c>
      <c r="D13" s="77">
        <v>6364</v>
      </c>
      <c r="E13" s="77">
        <v>9477</v>
      </c>
      <c r="F13" s="77">
        <v>7888</v>
      </c>
      <c r="G13" s="77">
        <f t="shared" ref="G13" si="4">SUM(G10:G12)</f>
        <v>7842</v>
      </c>
      <c r="H13" s="77">
        <f t="shared" ref="H13:I13" si="5">SUM(H10:H12)</f>
        <v>9067</v>
      </c>
      <c r="I13" s="77">
        <f t="shared" si="5"/>
        <v>9488.7749999999996</v>
      </c>
      <c r="J13" s="77">
        <f t="shared" ref="J13:N13" si="6">SUM(J10:J12)</f>
        <v>7621.76692</v>
      </c>
      <c r="K13" s="77">
        <f t="shared" si="6"/>
        <v>7674.3286200000002</v>
      </c>
      <c r="L13" s="77">
        <f t="shared" si="6"/>
        <v>6763.7760799999996</v>
      </c>
      <c r="M13" s="77">
        <f t="shared" si="6"/>
        <v>8648.5169299999998</v>
      </c>
      <c r="N13" s="78">
        <f t="shared" si="6"/>
        <v>9216.9357600000021</v>
      </c>
    </row>
    <row r="14" spans="1:28" ht="14.1" customHeight="1" x14ac:dyDescent="0.2">
      <c r="A14" s="29"/>
      <c r="B14" s="52" t="s">
        <v>36</v>
      </c>
      <c r="C14" s="20">
        <v>5582</v>
      </c>
      <c r="D14" s="21">
        <v>590</v>
      </c>
      <c r="E14" s="21">
        <v>1051</v>
      </c>
      <c r="F14" s="19">
        <v>648</v>
      </c>
      <c r="G14" s="21">
        <v>719</v>
      </c>
      <c r="H14" s="19">
        <v>7113</v>
      </c>
      <c r="I14" s="19">
        <v>1446.4269999999999</v>
      </c>
      <c r="J14" s="34">
        <v>973.00711000000001</v>
      </c>
      <c r="K14" s="19">
        <v>498.64702</v>
      </c>
      <c r="L14" s="19">
        <v>2466.5008900000003</v>
      </c>
      <c r="M14" s="19">
        <v>1011.2470199999999</v>
      </c>
      <c r="N14" s="38">
        <v>3401.1239</v>
      </c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2" t="s">
        <v>61</v>
      </c>
      <c r="C15" s="50"/>
      <c r="D15" s="21"/>
      <c r="E15" s="21"/>
      <c r="F15" s="19"/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2" t="s">
        <v>60</v>
      </c>
      <c r="C16" s="50"/>
      <c r="D16" s="21"/>
      <c r="E16" s="21"/>
      <c r="F16" s="19"/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8"/>
      <c r="B17" s="89" t="s">
        <v>64</v>
      </c>
      <c r="C17" s="90">
        <f>SUM(C13:C16)</f>
        <v>13497</v>
      </c>
      <c r="D17" s="90">
        <f>D13+D14</f>
        <v>6954</v>
      </c>
      <c r="E17" s="90">
        <f t="shared" ref="E17:F17" si="7">E13+E14</f>
        <v>10528</v>
      </c>
      <c r="F17" s="90">
        <f t="shared" si="7"/>
        <v>8536</v>
      </c>
      <c r="G17" s="90">
        <f t="shared" ref="G17:I17" si="8">SUM(G13:G16)</f>
        <v>8561</v>
      </c>
      <c r="H17" s="90">
        <f t="shared" si="8"/>
        <v>16180</v>
      </c>
      <c r="I17" s="90">
        <f t="shared" si="8"/>
        <v>10935.201999999999</v>
      </c>
      <c r="J17" s="90">
        <f t="shared" ref="J17:N17" si="9">SUM(J13:J16)</f>
        <v>8594.7740300000005</v>
      </c>
      <c r="K17" s="90">
        <f t="shared" si="9"/>
        <v>8172.9756400000006</v>
      </c>
      <c r="L17" s="90">
        <f t="shared" si="9"/>
        <v>9230.276969999999</v>
      </c>
      <c r="M17" s="90">
        <f t="shared" si="9"/>
        <v>9659.7639500000005</v>
      </c>
      <c r="N17" s="91">
        <f t="shared" si="9"/>
        <v>12618.059660000003</v>
      </c>
    </row>
    <row r="18" spans="1:28" ht="14.1" customHeight="1" x14ac:dyDescent="0.2">
      <c r="A18" s="69" t="s">
        <v>37</v>
      </c>
      <c r="B18" s="70"/>
      <c r="C18" s="85"/>
      <c r="D18" s="85"/>
      <c r="E18" s="177"/>
      <c r="F18" s="71"/>
      <c r="G18" s="177"/>
      <c r="H18" s="71"/>
      <c r="I18" s="71"/>
      <c r="J18" s="86"/>
      <c r="K18" s="71"/>
      <c r="L18" s="71"/>
      <c r="M18" s="71"/>
      <c r="N18" s="87"/>
    </row>
    <row r="19" spans="1:28" ht="14.1" customHeight="1" x14ac:dyDescent="0.2">
      <c r="A19" s="30"/>
      <c r="B19" s="54" t="s">
        <v>89</v>
      </c>
      <c r="C19" s="20">
        <v>5296</v>
      </c>
      <c r="D19" s="21">
        <v>4636</v>
      </c>
      <c r="E19" s="21">
        <v>4366</v>
      </c>
      <c r="F19" s="21">
        <v>4448</v>
      </c>
      <c r="G19" s="21">
        <v>4498</v>
      </c>
      <c r="H19" s="21">
        <v>4378</v>
      </c>
      <c r="I19" s="21">
        <v>4232.3760000000002</v>
      </c>
      <c r="J19" s="21">
        <v>3250.4541999999997</v>
      </c>
      <c r="K19" s="19">
        <v>4465.4984700000005</v>
      </c>
      <c r="L19" s="21">
        <v>4427.8602599999995</v>
      </c>
      <c r="M19" s="21">
        <v>4398.2497199999998</v>
      </c>
      <c r="N19" s="39">
        <v>4899.6681699999999</v>
      </c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5" t="s">
        <v>90</v>
      </c>
      <c r="C20" s="20">
        <v>1746</v>
      </c>
      <c r="D20" s="21">
        <v>1280</v>
      </c>
      <c r="E20" s="21">
        <v>1269</v>
      </c>
      <c r="F20" s="21">
        <v>1215</v>
      </c>
      <c r="G20" s="21">
        <v>1204</v>
      </c>
      <c r="H20" s="21">
        <v>1162</v>
      </c>
      <c r="I20" s="21">
        <v>1087.3489999999999</v>
      </c>
      <c r="J20" s="21">
        <v>2378.7904199999994</v>
      </c>
      <c r="K20" s="19">
        <v>1135.1828299999997</v>
      </c>
      <c r="L20" s="21">
        <v>1135.0801700000002</v>
      </c>
      <c r="M20" s="21">
        <v>1123.21711</v>
      </c>
      <c r="N20" s="39">
        <v>1254.7963</v>
      </c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4" t="s">
        <v>38</v>
      </c>
      <c r="C21" s="20">
        <v>0</v>
      </c>
      <c r="D21" s="21">
        <v>1</v>
      </c>
      <c r="E21" s="21">
        <v>0.9</v>
      </c>
      <c r="F21" s="21">
        <v>2</v>
      </c>
      <c r="G21" s="21"/>
      <c r="H21" s="21">
        <v>6</v>
      </c>
      <c r="I21" s="21">
        <v>1.4419999999999999</v>
      </c>
      <c r="J21" s="41"/>
      <c r="K21" s="19">
        <v>1.4601</v>
      </c>
      <c r="L21" s="21">
        <v>0.69079999999999997</v>
      </c>
      <c r="M21" s="21">
        <v>0.98595999999999995</v>
      </c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9"/>
      <c r="B22" s="80" t="s">
        <v>39</v>
      </c>
      <c r="C22" s="81">
        <f>SUM(C19:C21)</f>
        <v>7042</v>
      </c>
      <c r="D22" s="81">
        <f>D19+D20+D21</f>
        <v>5917</v>
      </c>
      <c r="E22" s="81">
        <f t="shared" ref="E22:F22" si="10">E19+E20+E21</f>
        <v>5635.9</v>
      </c>
      <c r="F22" s="81">
        <f t="shared" si="10"/>
        <v>5665</v>
      </c>
      <c r="G22" s="81">
        <f t="shared" ref="G22:I22" si="11">SUM(G19:G21)</f>
        <v>5702</v>
      </c>
      <c r="H22" s="81">
        <f t="shared" si="11"/>
        <v>5546</v>
      </c>
      <c r="I22" s="81">
        <f t="shared" si="11"/>
        <v>5321.1670000000004</v>
      </c>
      <c r="J22" s="81">
        <f t="shared" ref="J22:N22" si="12">SUM(J19:J21)</f>
        <v>5629.2446199999995</v>
      </c>
      <c r="K22" s="81">
        <f t="shared" si="12"/>
        <v>5602.1414000000004</v>
      </c>
      <c r="L22" s="81">
        <f t="shared" si="12"/>
        <v>5563.63123</v>
      </c>
      <c r="M22" s="81">
        <f t="shared" si="12"/>
        <v>5522.4527899999994</v>
      </c>
      <c r="N22" s="82">
        <f t="shared" si="12"/>
        <v>6154.4644699999999</v>
      </c>
    </row>
    <row r="23" spans="1:28" ht="14.1" customHeight="1" x14ac:dyDescent="0.2">
      <c r="A23" s="32"/>
      <c r="B23" s="54" t="s">
        <v>21</v>
      </c>
      <c r="C23" s="20">
        <v>847</v>
      </c>
      <c r="D23" s="21">
        <v>1006</v>
      </c>
      <c r="E23" s="21">
        <v>1102</v>
      </c>
      <c r="F23" s="21">
        <v>730</v>
      </c>
      <c r="G23" s="21">
        <v>641</v>
      </c>
      <c r="H23" s="21">
        <v>1888</v>
      </c>
      <c r="I23" s="21">
        <v>1375.453</v>
      </c>
      <c r="J23" s="19">
        <v>875.34016999999994</v>
      </c>
      <c r="K23" s="19">
        <v>682.75930000000005</v>
      </c>
      <c r="L23" s="21">
        <v>1181.8995099999997</v>
      </c>
      <c r="M23" s="21">
        <v>2091.1519699999999</v>
      </c>
      <c r="N23" s="39">
        <v>666.41383999999994</v>
      </c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4" t="s">
        <v>83</v>
      </c>
      <c r="C24" s="20">
        <v>125</v>
      </c>
      <c r="D24" s="21">
        <v>125</v>
      </c>
      <c r="E24" s="21">
        <v>113</v>
      </c>
      <c r="F24" s="21">
        <v>126</v>
      </c>
      <c r="G24" s="21">
        <v>169</v>
      </c>
      <c r="H24" s="21">
        <v>111</v>
      </c>
      <c r="I24" s="21">
        <v>162.03100000000001</v>
      </c>
      <c r="J24" s="19">
        <v>123.74305</v>
      </c>
      <c r="K24" s="19">
        <v>104.18894</v>
      </c>
      <c r="L24" s="21">
        <v>137.10670999999999</v>
      </c>
      <c r="M24" s="21">
        <v>115.71875999999999</v>
      </c>
      <c r="N24" s="39">
        <v>103.50122999999999</v>
      </c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4" t="s">
        <v>84</v>
      </c>
      <c r="C25" s="20">
        <v>99</v>
      </c>
      <c r="D25" s="21">
        <v>119</v>
      </c>
      <c r="E25" s="21">
        <v>114</v>
      </c>
      <c r="F25" s="21">
        <v>138</v>
      </c>
      <c r="G25" s="21">
        <v>142</v>
      </c>
      <c r="H25" s="21">
        <v>149</v>
      </c>
      <c r="I25" s="21">
        <v>102.107</v>
      </c>
      <c r="J25" s="19">
        <v>188.89556000000002</v>
      </c>
      <c r="K25" s="19">
        <v>58.288149999999995</v>
      </c>
      <c r="L25" s="21">
        <v>189.33871999999997</v>
      </c>
      <c r="M25" s="21">
        <v>124.08236000000001</v>
      </c>
      <c r="N25" s="39">
        <v>100.96501000000001</v>
      </c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4" t="s">
        <v>86</v>
      </c>
      <c r="C26" s="20">
        <v>1187</v>
      </c>
      <c r="D26" s="21">
        <v>508</v>
      </c>
      <c r="E26" s="21">
        <v>829</v>
      </c>
      <c r="F26" s="21">
        <v>727</v>
      </c>
      <c r="G26" s="21">
        <v>618</v>
      </c>
      <c r="H26" s="21">
        <v>869</v>
      </c>
      <c r="I26" s="21">
        <v>962.51400000000001</v>
      </c>
      <c r="J26" s="19">
        <v>1123.5939500000002</v>
      </c>
      <c r="K26" s="19">
        <v>501.28264000000001</v>
      </c>
      <c r="L26" s="21">
        <v>670.59612000000016</v>
      </c>
      <c r="M26" s="21">
        <v>639.64334000000008</v>
      </c>
      <c r="N26" s="39">
        <v>1091.4659300000001</v>
      </c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4" t="s">
        <v>22</v>
      </c>
      <c r="C27" s="20">
        <v>204</v>
      </c>
      <c r="D27" s="21">
        <v>193</v>
      </c>
      <c r="E27" s="21">
        <v>278</v>
      </c>
      <c r="F27" s="21">
        <v>238</v>
      </c>
      <c r="G27" s="21">
        <v>214</v>
      </c>
      <c r="H27" s="21">
        <v>277</v>
      </c>
      <c r="I27" s="21">
        <v>158.94</v>
      </c>
      <c r="J27" s="19">
        <v>235.05497000000005</v>
      </c>
      <c r="K27" s="19">
        <v>335.94130999999999</v>
      </c>
      <c r="L27" s="21">
        <v>324.95719000000003</v>
      </c>
      <c r="M27" s="21">
        <v>201.72778999999997</v>
      </c>
      <c r="N27" s="39">
        <v>220.16609</v>
      </c>
      <c r="Y27" s="40"/>
      <c r="AB27" s="37"/>
    </row>
    <row r="28" spans="1:28" ht="14.1" customHeight="1" x14ac:dyDescent="0.2">
      <c r="A28" s="79"/>
      <c r="B28" s="80" t="s">
        <v>23</v>
      </c>
      <c r="C28" s="81">
        <f t="shared" ref="C28" si="13">SUM(C23:C27)</f>
        <v>2462</v>
      </c>
      <c r="D28" s="81">
        <f>D23+D24+D25+D26+D27</f>
        <v>1951</v>
      </c>
      <c r="E28" s="81">
        <f t="shared" ref="E28:F28" si="14">E23+E24+E25+E26+E27</f>
        <v>2436</v>
      </c>
      <c r="F28" s="81">
        <f t="shared" si="14"/>
        <v>1959</v>
      </c>
      <c r="G28" s="81">
        <f t="shared" ref="G28" si="15">SUM(G23:G27)</f>
        <v>1784</v>
      </c>
      <c r="H28" s="81">
        <f t="shared" ref="H28:I28" si="16">SUM(H23:H27)</f>
        <v>3294</v>
      </c>
      <c r="I28" s="81">
        <f t="shared" si="16"/>
        <v>2761.0450000000001</v>
      </c>
      <c r="J28" s="81">
        <f t="shared" ref="J28:N28" si="17">SUM(J23:J27)</f>
        <v>2546.6277</v>
      </c>
      <c r="K28" s="81">
        <f t="shared" si="17"/>
        <v>1682.4603399999999</v>
      </c>
      <c r="L28" s="81">
        <f t="shared" si="17"/>
        <v>2503.8982500000002</v>
      </c>
      <c r="M28" s="81">
        <f t="shared" si="17"/>
        <v>3172.32422</v>
      </c>
      <c r="N28" s="82">
        <f t="shared" si="17"/>
        <v>2182.5120999999999</v>
      </c>
      <c r="O28" s="42"/>
    </row>
    <row r="29" spans="1:28" ht="14.1" customHeight="1" x14ac:dyDescent="0.2">
      <c r="A29" s="29"/>
      <c r="B29" s="54" t="s">
        <v>40</v>
      </c>
      <c r="C29" s="50">
        <v>313</v>
      </c>
      <c r="D29" s="21">
        <v>6</v>
      </c>
      <c r="E29" s="21">
        <v>257</v>
      </c>
      <c r="F29" s="21">
        <v>241</v>
      </c>
      <c r="G29" s="21">
        <v>266</v>
      </c>
      <c r="H29" s="21">
        <v>104</v>
      </c>
      <c r="I29" s="21">
        <v>331.54199999999997</v>
      </c>
      <c r="J29" s="19">
        <v>275.63872000000003</v>
      </c>
      <c r="K29" s="19">
        <v>76.18404000000001</v>
      </c>
      <c r="L29" s="21">
        <v>321.65681000000001</v>
      </c>
      <c r="M29" s="21">
        <v>274.88653999999997</v>
      </c>
      <c r="N29" s="39">
        <v>209.14712000000003</v>
      </c>
      <c r="O29" s="42"/>
      <c r="AB29" s="37"/>
    </row>
    <row r="30" spans="1:28" ht="14.1" customHeight="1" x14ac:dyDescent="0.2">
      <c r="A30" s="32"/>
      <c r="B30" s="54" t="s">
        <v>41</v>
      </c>
      <c r="C30" s="20">
        <v>10</v>
      </c>
      <c r="D30" s="21">
        <v>6</v>
      </c>
      <c r="E30" s="21">
        <v>12</v>
      </c>
      <c r="F30" s="21">
        <v>19</v>
      </c>
      <c r="G30" s="21">
        <v>65</v>
      </c>
      <c r="H30" s="21">
        <v>26</v>
      </c>
      <c r="I30" s="21">
        <v>44.683999999999997</v>
      </c>
      <c r="J30" s="19">
        <v>45.614550000000001</v>
      </c>
      <c r="K30" s="19">
        <v>6.02949</v>
      </c>
      <c r="L30" s="21">
        <v>25.770989999999998</v>
      </c>
      <c r="M30" s="21">
        <v>33.102479999999993</v>
      </c>
      <c r="N30" s="39">
        <v>0</v>
      </c>
      <c r="O30" s="42"/>
      <c r="AB30" s="37"/>
    </row>
    <row r="31" spans="1:28" ht="14.1" customHeight="1" x14ac:dyDescent="0.2">
      <c r="A31" s="32"/>
      <c r="B31" s="54" t="s">
        <v>42</v>
      </c>
      <c r="C31" s="20">
        <v>165</v>
      </c>
      <c r="D31" s="21">
        <v>1</v>
      </c>
      <c r="E31" s="21">
        <v>10</v>
      </c>
      <c r="F31" s="21">
        <v>7</v>
      </c>
      <c r="G31" s="21">
        <v>34</v>
      </c>
      <c r="H31" s="21">
        <v>26</v>
      </c>
      <c r="I31" s="21">
        <v>8.25</v>
      </c>
      <c r="J31" s="19">
        <v>10.197769999999998</v>
      </c>
      <c r="K31" s="19">
        <v>75.419809999999998</v>
      </c>
      <c r="L31" s="21">
        <v>23.991259999999997</v>
      </c>
      <c r="M31" s="21">
        <v>24.328900000000001</v>
      </c>
      <c r="N31" s="39">
        <v>13.510950000000001</v>
      </c>
      <c r="O31" s="42"/>
      <c r="Y31" s="40"/>
      <c r="AB31" s="37"/>
    </row>
    <row r="32" spans="1:28" ht="14.1" customHeight="1" x14ac:dyDescent="0.2">
      <c r="A32" s="32"/>
      <c r="B32" s="54" t="s">
        <v>43</v>
      </c>
      <c r="C32" s="20">
        <v>6</v>
      </c>
      <c r="D32" s="21">
        <v>8</v>
      </c>
      <c r="E32" s="21">
        <v>5</v>
      </c>
      <c r="F32" s="21"/>
      <c r="G32" s="21">
        <v>20</v>
      </c>
      <c r="H32" s="21">
        <v>28</v>
      </c>
      <c r="I32" s="21">
        <v>24.704000000000001</v>
      </c>
      <c r="J32" s="19">
        <v>8.8794400000000007</v>
      </c>
      <c r="K32" s="19">
        <v>14.26008</v>
      </c>
      <c r="L32" s="21">
        <v>2.7268000000000003</v>
      </c>
      <c r="M32" s="21">
        <v>27.139320000000001</v>
      </c>
      <c r="N32" s="39">
        <v>6.9311200000000008</v>
      </c>
      <c r="O32" s="42"/>
      <c r="AB32" s="37"/>
    </row>
    <row r="33" spans="1:28" ht="14.1" customHeight="1" x14ac:dyDescent="0.2">
      <c r="A33" s="32"/>
      <c r="B33" s="54" t="s">
        <v>44</v>
      </c>
      <c r="C33" s="20">
        <v>4</v>
      </c>
      <c r="D33" s="21">
        <v>3</v>
      </c>
      <c r="E33" s="21">
        <v>24</v>
      </c>
      <c r="F33" s="21">
        <v>41</v>
      </c>
      <c r="G33" s="21">
        <v>9</v>
      </c>
      <c r="H33" s="21">
        <v>3</v>
      </c>
      <c r="I33" s="21">
        <v>144.131</v>
      </c>
      <c r="J33" s="19">
        <v>40.127979999999994</v>
      </c>
      <c r="K33" s="19">
        <v>8.0802000000000014</v>
      </c>
      <c r="L33" s="21">
        <v>23.015049999999999</v>
      </c>
      <c r="M33" s="21">
        <v>2.7195</v>
      </c>
      <c r="N33" s="39">
        <v>19.839490000000001</v>
      </c>
      <c r="AB33" s="37"/>
    </row>
    <row r="34" spans="1:28" ht="14.1" customHeight="1" x14ac:dyDescent="0.2">
      <c r="A34" s="79"/>
      <c r="B34" s="80" t="s">
        <v>45</v>
      </c>
      <c r="C34" s="83">
        <v>184</v>
      </c>
      <c r="D34" s="83">
        <f>D30+D31+D32+D33</f>
        <v>18</v>
      </c>
      <c r="E34" s="83">
        <f t="shared" ref="E34" si="18">E30+E31+E32+E33</f>
        <v>51</v>
      </c>
      <c r="F34" s="83">
        <f>F30+F31+F33</f>
        <v>67</v>
      </c>
      <c r="G34" s="83">
        <f t="shared" ref="G34" si="19">SUM(G30:G33)</f>
        <v>128</v>
      </c>
      <c r="H34" s="83">
        <f t="shared" ref="H34:I34" si="20">SUM(H30:H33)</f>
        <v>83</v>
      </c>
      <c r="I34" s="83">
        <f t="shared" si="20"/>
        <v>221.76900000000001</v>
      </c>
      <c r="J34" s="83">
        <f t="shared" ref="J34:N34" si="21">SUM(J30:J33)</f>
        <v>104.81974</v>
      </c>
      <c r="K34" s="83">
        <f t="shared" si="21"/>
        <v>103.78958</v>
      </c>
      <c r="L34" s="83">
        <f t="shared" si="21"/>
        <v>75.504099999999994</v>
      </c>
      <c r="M34" s="83">
        <f t="shared" si="21"/>
        <v>87.290199999999984</v>
      </c>
      <c r="N34" s="84">
        <f t="shared" si="21"/>
        <v>40.281559999999999</v>
      </c>
    </row>
    <row r="35" spans="1:28" ht="14.1" customHeight="1" x14ac:dyDescent="0.2">
      <c r="A35" s="29"/>
      <c r="B35" s="54" t="s">
        <v>46</v>
      </c>
      <c r="C35" s="18">
        <v>5082</v>
      </c>
      <c r="D35" s="34">
        <v>664</v>
      </c>
      <c r="E35" s="34">
        <v>626</v>
      </c>
      <c r="F35" s="21">
        <v>481</v>
      </c>
      <c r="G35" s="21">
        <v>661</v>
      </c>
      <c r="H35" s="21">
        <v>7158</v>
      </c>
      <c r="I35" s="21">
        <v>1870.2829999999999</v>
      </c>
      <c r="J35" s="19">
        <v>484.21328000000005</v>
      </c>
      <c r="K35" s="19">
        <v>520.24597999999992</v>
      </c>
      <c r="L35" s="21">
        <v>2612.1248999999998</v>
      </c>
      <c r="M35" s="21">
        <v>618.16466000000014</v>
      </c>
      <c r="N35" s="39">
        <v>761.00630999999998</v>
      </c>
      <c r="AB35" s="37"/>
    </row>
    <row r="36" spans="1:28" ht="14.1" customHeight="1" x14ac:dyDescent="0.2">
      <c r="A36" s="29"/>
      <c r="B36" s="54" t="s">
        <v>62</v>
      </c>
      <c r="C36" s="51"/>
      <c r="D36" s="19"/>
      <c r="E36" s="19"/>
      <c r="F36" s="21"/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4" t="s">
        <v>91</v>
      </c>
      <c r="C37" s="51"/>
      <c r="D37" s="19"/>
      <c r="E37" s="19"/>
      <c r="F37" s="21"/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2"/>
      <c r="B38" s="93" t="s">
        <v>88</v>
      </c>
      <c r="C38" s="94">
        <f>C22+C28+C29+C34+C35+C36+C37</f>
        <v>15083</v>
      </c>
      <c r="D38" s="94">
        <f>D22+D28+D29+D34+D35</f>
        <v>8556</v>
      </c>
      <c r="E38" s="94">
        <f t="shared" ref="E38:F38" si="22">E22+E28+E29+E34+E35</f>
        <v>9005.9</v>
      </c>
      <c r="F38" s="94">
        <f t="shared" si="22"/>
        <v>8413</v>
      </c>
      <c r="G38" s="94">
        <f t="shared" ref="G38:I38" si="23">G37+G36+G35+G34+G29+G28+G22</f>
        <v>8541</v>
      </c>
      <c r="H38" s="94">
        <f t="shared" si="23"/>
        <v>16185</v>
      </c>
      <c r="I38" s="94">
        <f t="shared" si="23"/>
        <v>10505.806</v>
      </c>
      <c r="J38" s="94">
        <f t="shared" ref="J38:N38" si="24">J37+J36+J35+J34+J29+J28+J22</f>
        <v>9040.5440600000002</v>
      </c>
      <c r="K38" s="94">
        <f t="shared" si="24"/>
        <v>7984.8213400000004</v>
      </c>
      <c r="L38" s="94">
        <f t="shared" si="24"/>
        <v>11076.815289999999</v>
      </c>
      <c r="M38" s="94">
        <f t="shared" si="24"/>
        <v>9675.1184099999991</v>
      </c>
      <c r="N38" s="95">
        <f t="shared" si="24"/>
        <v>9347.4115600000005</v>
      </c>
      <c r="Y38" s="40"/>
    </row>
    <row r="39" spans="1:28" ht="14.1" customHeight="1" thickBot="1" x14ac:dyDescent="0.25">
      <c r="A39" s="57"/>
      <c r="B39" s="56" t="s">
        <v>47</v>
      </c>
      <c r="C39" s="33">
        <f>C17-C38</f>
        <v>-1586</v>
      </c>
      <c r="D39" s="33">
        <f>D17-D38</f>
        <v>-1602</v>
      </c>
      <c r="E39" s="33">
        <f t="shared" ref="E39:I39" si="25">E17-E38</f>
        <v>1522.1000000000004</v>
      </c>
      <c r="F39" s="33">
        <f t="shared" si="25"/>
        <v>123</v>
      </c>
      <c r="G39" s="33">
        <f t="shared" si="25"/>
        <v>20</v>
      </c>
      <c r="H39" s="33">
        <f t="shared" si="25"/>
        <v>-5</v>
      </c>
      <c r="I39" s="33">
        <f t="shared" si="25"/>
        <v>429.39599999999882</v>
      </c>
      <c r="J39" s="33">
        <f t="shared" ref="J39:N39" si="26">J17-J38</f>
        <v>-445.77002999999968</v>
      </c>
      <c r="K39" s="33">
        <f t="shared" si="26"/>
        <v>188.15430000000015</v>
      </c>
      <c r="L39" s="33">
        <f t="shared" si="26"/>
        <v>-1846.5383199999997</v>
      </c>
      <c r="M39" s="33">
        <f t="shared" si="26"/>
        <v>-15.354459999998653</v>
      </c>
      <c r="N39" s="49">
        <f t="shared" si="26"/>
        <v>3270.6481000000022</v>
      </c>
      <c r="Y39" s="37"/>
    </row>
    <row r="40" spans="1:28" ht="18" customHeight="1" thickBot="1" x14ac:dyDescent="0.3">
      <c r="A40" s="216" t="s">
        <v>50</v>
      </c>
      <c r="B40" s="217"/>
      <c r="C40" s="106">
        <f>C3+C17-C38</f>
        <v>1662</v>
      </c>
      <c r="D40" s="106">
        <f>D3+D17-D38</f>
        <v>60</v>
      </c>
      <c r="E40" s="106">
        <f t="shared" ref="E40:I40" si="27">E3+E17-E38</f>
        <v>1582.1000000000004</v>
      </c>
      <c r="F40" s="106">
        <f t="shared" si="27"/>
        <v>1705</v>
      </c>
      <c r="G40" s="106">
        <f t="shared" si="27"/>
        <v>1725</v>
      </c>
      <c r="H40" s="106">
        <f t="shared" si="27"/>
        <v>1720</v>
      </c>
      <c r="I40" s="106">
        <f t="shared" si="27"/>
        <v>2149.3959999999988</v>
      </c>
      <c r="J40" s="106">
        <f t="shared" ref="J40:N40" si="28">J3+J17-J38</f>
        <v>1703.6259699999991</v>
      </c>
      <c r="K40" s="106">
        <f t="shared" si="28"/>
        <v>1891.7802699999993</v>
      </c>
      <c r="L40" s="106">
        <f t="shared" si="28"/>
        <v>45.241949999999633</v>
      </c>
      <c r="M40" s="106">
        <f t="shared" si="28"/>
        <v>29.88749000000098</v>
      </c>
      <c r="N40" s="107">
        <f t="shared" si="28"/>
        <v>3300.5355900000031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3">
    <mergeCell ref="A4:B4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Ing. Anna Cígerová</cp:lastModifiedBy>
  <cp:lastPrinted>2022-09-27T12:35:47Z</cp:lastPrinted>
  <dcterms:created xsi:type="dcterms:W3CDTF">2012-03-20T09:28:01Z</dcterms:created>
  <dcterms:modified xsi:type="dcterms:W3CDTF">2022-12-23T11:06:08Z</dcterms:modified>
</cp:coreProperties>
</file>