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26C6E3F7-8F52-42BC-A7BA-E0A0784E93C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G36" i="3" l="1"/>
  <c r="D36" i="3"/>
  <c r="G22" i="3" l="1"/>
  <c r="G27" i="3" s="1"/>
  <c r="G9" i="3"/>
  <c r="G14" i="3" s="1"/>
  <c r="G28" i="3" s="1"/>
  <c r="G34" i="3" s="1"/>
  <c r="B1" i="4"/>
  <c r="B1" i="1"/>
  <c r="B1" i="3"/>
  <c r="F34" i="4"/>
  <c r="E34" i="4"/>
  <c r="D34" i="4"/>
  <c r="C34" i="4"/>
  <c r="F28" i="4"/>
  <c r="E28" i="4"/>
  <c r="D28" i="4"/>
  <c r="C28" i="4"/>
  <c r="F22" i="4"/>
  <c r="E22" i="4"/>
  <c r="D22" i="4"/>
  <c r="C22" i="4"/>
  <c r="F13" i="4"/>
  <c r="F17" i="4" s="1"/>
  <c r="F9" i="4" s="1"/>
  <c r="E13" i="4"/>
  <c r="E17" i="4" s="1"/>
  <c r="E9" i="4" s="1"/>
  <c r="D13" i="4"/>
  <c r="D17" i="4" s="1"/>
  <c r="D9" i="4" s="1"/>
  <c r="C13" i="4"/>
  <c r="C17" i="4" s="1"/>
  <c r="C9" i="4" s="1"/>
  <c r="H37" i="3" l="1"/>
  <c r="H36" i="3"/>
  <c r="E37" i="3"/>
  <c r="E36" i="3"/>
  <c r="H26" i="3" l="1"/>
  <c r="E26" i="3"/>
  <c r="D14" i="1" l="1"/>
  <c r="E14" i="1"/>
  <c r="F14" i="1"/>
  <c r="F21" i="1" s="1"/>
  <c r="G14" i="1"/>
  <c r="H14" i="1"/>
  <c r="I14" i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F11" i="1" s="1"/>
  <c r="G4" i="1"/>
  <c r="G11" i="1" s="1"/>
  <c r="H4" i="1"/>
  <c r="I4" i="1"/>
  <c r="I11" i="1" s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I21" i="1"/>
  <c r="H21" i="1"/>
  <c r="G21" i="1"/>
  <c r="E21" i="1"/>
  <c r="D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L11" i="1" l="1"/>
  <c r="H11" i="1"/>
  <c r="D11" i="1"/>
  <c r="C22" i="3"/>
  <c r="C27" i="3" s="1"/>
  <c r="D22" i="3"/>
  <c r="D27" i="3" s="1"/>
  <c r="H22" i="3" l="1"/>
  <c r="E22" i="3"/>
  <c r="C21" i="1"/>
  <c r="C11" i="1"/>
  <c r="D9" i="3"/>
  <c r="C9" i="3"/>
  <c r="G13" i="4"/>
  <c r="H13" i="4"/>
  <c r="I13" i="4"/>
  <c r="J13" i="4"/>
  <c r="K13" i="4"/>
  <c r="L13" i="4"/>
  <c r="M13" i="4"/>
  <c r="N13" i="4"/>
  <c r="G34" i="4"/>
  <c r="H34" i="4"/>
  <c r="I34" i="4"/>
  <c r="J34" i="4"/>
  <c r="K34" i="4"/>
  <c r="L34" i="4"/>
  <c r="M34" i="4"/>
  <c r="N34" i="4"/>
  <c r="G28" i="4"/>
  <c r="H28" i="4"/>
  <c r="I28" i="4"/>
  <c r="J28" i="4"/>
  <c r="K28" i="4"/>
  <c r="L28" i="4"/>
  <c r="M28" i="4"/>
  <c r="N28" i="4"/>
  <c r="G22" i="4"/>
  <c r="H22" i="4"/>
  <c r="I22" i="4"/>
  <c r="J22" i="4"/>
  <c r="K22" i="4"/>
  <c r="L22" i="4"/>
  <c r="M22" i="4"/>
  <c r="N22" i="4"/>
  <c r="C38" i="4"/>
  <c r="C18" i="4" s="1"/>
  <c r="G17" i="4"/>
  <c r="H17" i="4"/>
  <c r="I17" i="4"/>
  <c r="J17" i="4"/>
  <c r="K17" i="4"/>
  <c r="L17" i="4"/>
  <c r="M17" i="4"/>
  <c r="N17" i="4"/>
  <c r="H27" i="3" l="1"/>
  <c r="H14" i="3"/>
  <c r="N38" i="4"/>
  <c r="N39" i="4" s="1"/>
  <c r="L38" i="4"/>
  <c r="L39" i="4" s="1"/>
  <c r="J38" i="4"/>
  <c r="J39" i="4" s="1"/>
  <c r="H38" i="4"/>
  <c r="H39" i="4" s="1"/>
  <c r="F38" i="4"/>
  <c r="D38" i="4"/>
  <c r="M38" i="4"/>
  <c r="M39" i="4" s="1"/>
  <c r="K38" i="4"/>
  <c r="K39" i="4" s="1"/>
  <c r="I38" i="4"/>
  <c r="I39" i="4" s="1"/>
  <c r="G38" i="4"/>
  <c r="G39" i="4" s="1"/>
  <c r="E38" i="4"/>
  <c r="C40" i="4"/>
  <c r="D3" i="4" s="1"/>
  <c r="C39" i="4"/>
  <c r="H9" i="3"/>
  <c r="E9" i="3"/>
  <c r="C14" i="3"/>
  <c r="D14" i="3"/>
  <c r="E27" i="3"/>
  <c r="D39" i="4" l="1"/>
  <c r="D18" i="4"/>
  <c r="E39" i="4"/>
  <c r="E18" i="4"/>
  <c r="F39" i="4"/>
  <c r="F18" i="4"/>
  <c r="D40" i="4"/>
  <c r="E3" i="4" s="1"/>
  <c r="E40" i="4" s="1"/>
  <c r="F3" i="4" s="1"/>
  <c r="F40" i="4" s="1"/>
  <c r="G3" i="4" s="1"/>
  <c r="G40" i="4" s="1"/>
  <c r="H3" i="4" s="1"/>
  <c r="H40" i="4" s="1"/>
  <c r="I3" i="4" s="1"/>
  <c r="I40" i="4" s="1"/>
  <c r="H28" i="3"/>
  <c r="H34" i="3"/>
  <c r="E14" i="3"/>
  <c r="C28" i="3"/>
  <c r="C34" i="3" s="1"/>
  <c r="D28" i="3"/>
  <c r="D34" i="3" s="1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<sst xmlns="http://schemas.openxmlformats.org/spreadsheetml/2006/main" count="153" uniqueCount="134">
  <si>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</si>
  <si>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</si>
  <si>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</si>
  <si>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</si>
  <si>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</si>
  <si>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</si>
  <si>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</si>
  <si>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</si>
  <si>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</si>
  <si>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</si>
  <si>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</si>
  <si>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</si>
  <si>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</si>
  <si>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</si>
  <si>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</si>
  <si>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</si>
  <si>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</si>
  <si>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</si>
  <si>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</si>
  <si>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</si>
  <si>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</si>
  <si>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</si>
  <si>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</si>
  <si>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</si>
  <si>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</si>
  <si>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</si>
  <si>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</si>
  <si>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</si>
  <si>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</si>
  <si>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</si>
  <si>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</si>
  <si>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</si>
  <si>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</si>
  <si>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</si>
  <si>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</si>
  <si>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</si>
  <si>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</si>
  <si>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</si>
  <si>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</si>
  <si>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</si>
  <si>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</si>
  <si>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</si>
  <si>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</si>
  <si>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</si>
  <si>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</si>
  <si>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</si>
  <si>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</si>
  <si>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</si>
  <si>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</si>
  <si>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</si>
  <si>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</si>
  <si>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</si>
  <si>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</si>
  <si>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</si>
  <si>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</si>
  <si>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</si>
  <si>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</si>
  <si>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</si>
  <si>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</si>
  <si>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</si>
  <si>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</si>
  <si>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</si>
  <si>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</si>
  <si>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</si>
  <si>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</si>
  <si>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</si>
  <si>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</si>
  <si>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</si>
  <si>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</si>
  <si>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</si>
  <si>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</si>
  <si>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</si>
  <si>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</si>
  <si>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</si>
  <si>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</si>
  <si>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</si>
  <si>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</si>
  <si>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</si>
  <si>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</si>
  <si>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</si>
  <si>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</si>
  <si>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</si>
  <si>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</si>
  <si>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</si>
  <si>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</si>
  <si>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</si>
  <si>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</si>
  <si>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</si>
  <si>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</si>
  <si>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</si>
  <si>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</si>
  <si>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</si>
  <si>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</si>
  <si>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</si>
  <si>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</si>
  <si>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</si>
  <si>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</si>
  <si>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</si>
  <si>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</si>
  <si>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</si>
  <si>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</si>
  <si>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</si>
  <si>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</si>
  <si>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</si>
  <si>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</si>
  <si>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</si>
  <si>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</si>
  <si>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</si>
  <si>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</si>
  <si>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</si>
  <si>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</si>
  <si>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</si>
  <si>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</si>
  <si>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</si>
  <si>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</si>
  <si>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02_2021</t>
  </si>
  <si>
    <t>Výhľad 03_2021</t>
  </si>
  <si>
    <t>Výhľad 04_2021</t>
  </si>
  <si>
    <t>Výhľad 05_2021</t>
  </si>
  <si>
    <t>Výhľad 06_2021</t>
  </si>
  <si>
    <t>Výhľad 07_2021</t>
  </si>
  <si>
    <t>Výhľad 08_2021</t>
  </si>
  <si>
    <t>Výhľad 09_2021</t>
  </si>
  <si>
    <t>Výhľad 10_2021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</si>
  <si>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</si>
  <si>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</si>
  <si>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</si>
  <si>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</si>
  <si>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</si>
  <si>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Január 2021</t>
  </si>
  <si>
    <t>Január</t>
  </si>
  <si>
    <t>Január-Január</t>
  </si>
  <si>
    <t>Univerzitná nemocnica Martin</t>
  </si>
  <si>
    <t>V položke "Počet hospitalizačných prípadov" je uvedený aj počet JZS (326 prípadov),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</si>
</sst>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2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6" fillId="0" borderId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/>
    <xf numFmtId="0" fontId="7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9" fillId="0" borderId="0" xfId="0" applyFont="1"/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2" fillId="0" borderId="1" xfId="13" applyNumberFormat="1" applyFont="1" applyBorder="1" applyAlignment="1">
      <alignment horizontal="right"/>
    </xf>
    <xf numFmtId="3" fontId="12" fillId="0" borderId="1" xfId="0" applyNumberFormat="1" applyFont="1" applyBorder="1"/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0" fontId="10" fillId="0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6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5" fillId="0" borderId="1" xfId="0" applyFont="1" applyBorder="1" applyAlignment="1">
      <alignment horizontal="center"/>
    </xf>
    <xf numFmtId="0" fontId="7" fillId="0" borderId="1" xfId="0" applyFont="1" applyFill="1" applyBorder="1"/>
    <xf numFmtId="16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12" fillId="0" borderId="9" xfId="0" applyFont="1" applyBorder="1" applyAlignment="1">
      <alignment horizontal="center"/>
    </xf>
    <xf numFmtId="16" fontId="12" fillId="0" borderId="9" xfId="0" applyNumberFormat="1" applyFont="1" applyBorder="1"/>
    <xf numFmtId="16" fontId="15" fillId="0" borderId="9" xfId="0" applyNumberFormat="1" applyFont="1" applyBorder="1"/>
    <xf numFmtId="16" fontId="12" fillId="0" borderId="9" xfId="0" applyNumberFormat="1" applyFont="1" applyBorder="1" applyAlignment="1">
      <alignment horizontal="center"/>
    </xf>
    <xf numFmtId="3" fontId="12" fillId="4" borderId="5" xfId="0" applyNumberFormat="1" applyFont="1" applyFill="1" applyBorder="1" applyAlignment="1">
      <alignment horizontal="right"/>
    </xf>
    <xf numFmtId="0" fontId="7" fillId="5" borderId="1" xfId="0" applyFont="1" applyFill="1" applyBorder="1"/>
    <xf numFmtId="3" fontId="12" fillId="5" borderId="1" xfId="0" applyNumberFormat="1" applyFont="1" applyFill="1" applyBorder="1"/>
    <xf numFmtId="0" fontId="12" fillId="0" borderId="0" xfId="0" applyFont="1"/>
    <xf numFmtId="3" fontId="0" fillId="0" borderId="0" xfId="0" applyNumberFormat="1"/>
    <xf numFmtId="3" fontId="7" fillId="0" borderId="0" xfId="0" applyNumberFormat="1" applyFont="1"/>
    <xf numFmtId="3" fontId="12" fillId="0" borderId="10" xfId="0" applyNumberFormat="1" applyFont="1" applyBorder="1"/>
    <xf numFmtId="3" fontId="15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5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0" fillId="0" borderId="6" xfId="0" applyFont="1" applyBorder="1"/>
    <xf numFmtId="0" fontId="13" fillId="0" borderId="0" xfId="0" applyFont="1" applyFill="1" applyBorder="1" applyAlignment="1">
      <alignment horizontal="center"/>
    </xf>
    <xf numFmtId="16" fontId="12" fillId="0" borderId="1" xfId="5" applyNumberFormat="1" applyFont="1" applyBorder="1" applyAlignment="1">
      <alignment horizontal="center"/>
    </xf>
    <xf numFmtId="0" fontId="2" fillId="0" borderId="1" xfId="5" applyFill="1" applyBorder="1" applyAlignment="1">
      <alignment horizontal="left"/>
    </xf>
    <xf numFmtId="0" fontId="3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2" fillId="0" borderId="1" xfId="0" applyNumberFormat="1" applyFont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3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3" fillId="0" borderId="15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2" fillId="4" borderId="25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/>
    <xf numFmtId="3" fontId="15" fillId="0" borderId="1" xfId="0" applyNumberFormat="1" applyFont="1" applyFill="1" applyBorder="1"/>
    <xf numFmtId="3" fontId="12" fillId="0" borderId="10" xfId="0" applyNumberFormat="1" applyFont="1" applyFill="1" applyBorder="1"/>
    <xf numFmtId="0" fontId="12" fillId="0" borderId="9" xfId="0" applyFont="1" applyFill="1" applyBorder="1" applyAlignment="1">
      <alignment horizontal="center"/>
    </xf>
    <xf numFmtId="3" fontId="15" fillId="0" borderId="1" xfId="13" applyNumberFormat="1" applyFont="1" applyFill="1" applyBorder="1" applyAlignment="1">
      <alignment horizontal="right"/>
    </xf>
    <xf numFmtId="3" fontId="15" fillId="0" borderId="10" xfId="0" applyNumberFormat="1" applyFont="1" applyFill="1" applyBorder="1"/>
    <xf numFmtId="3" fontId="12" fillId="0" borderId="1" xfId="13" applyNumberFormat="1" applyFont="1" applyFill="1" applyBorder="1" applyAlignment="1">
      <alignment horizontal="right"/>
    </xf>
    <xf numFmtId="0" fontId="12" fillId="0" borderId="2" xfId="0" applyNumberFormat="1" applyFont="1" applyFill="1" applyBorder="1"/>
    <xf numFmtId="0" fontId="13" fillId="0" borderId="9" xfId="0" applyFont="1" applyFill="1" applyBorder="1"/>
    <xf numFmtId="0" fontId="12" fillId="0" borderId="2" xfId="0" applyNumberFormat="1" applyFont="1" applyBorder="1"/>
    <xf numFmtId="0" fontId="12" fillId="0" borderId="2" xfId="0" applyNumberFormat="1" applyFont="1" applyBorder="1" applyAlignment="1">
      <alignment horizontal="left"/>
    </xf>
    <xf numFmtId="0" fontId="15" fillId="3" borderId="2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0" fontId="13" fillId="4" borderId="16" xfId="0" applyNumberFormat="1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3" fillId="12" borderId="1" xfId="0" applyNumberFormat="1" applyFont="1" applyFill="1" applyBorder="1" applyAlignment="1">
      <alignment horizontal="right"/>
    </xf>
    <xf numFmtId="9" fontId="3" fillId="12" borderId="1" xfId="0" applyNumberFormat="1" applyFont="1" applyFill="1" applyBorder="1" applyAlignment="1">
      <alignment horizontal="right"/>
    </xf>
    <xf numFmtId="3" fontId="3" fillId="13" borderId="5" xfId="0" applyNumberFormat="1" applyFont="1" applyFill="1" applyBorder="1" applyAlignment="1">
      <alignment horizontal="right"/>
    </xf>
    <xf numFmtId="9" fontId="3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3" fillId="3" borderId="0" xfId="5" applyFont="1" applyFill="1" applyBorder="1"/>
    <xf numFmtId="0" fontId="14" fillId="0" borderId="0" xfId="0" applyFont="1" applyBorder="1"/>
    <xf numFmtId="0" fontId="12" fillId="0" borderId="0" xfId="0" applyNumberFormat="1" applyFont="1" applyBorder="1"/>
    <xf numFmtId="49" fontId="13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3" fillId="0" borderId="12" xfId="0" applyFont="1" applyFill="1" applyBorder="1"/>
    <xf numFmtId="0" fontId="12" fillId="0" borderId="27" xfId="0" applyNumberFormat="1" applyFont="1" applyFill="1" applyBorder="1"/>
    <xf numFmtId="3" fontId="12" fillId="0" borderId="13" xfId="0" applyNumberFormat="1" applyFont="1" applyFill="1" applyBorder="1"/>
    <xf numFmtId="3" fontId="15" fillId="0" borderId="13" xfId="0" applyNumberFormat="1" applyFont="1" applyFill="1" applyBorder="1"/>
    <xf numFmtId="3" fontId="12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2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3" fillId="11" borderId="1" xfId="0" applyFont="1" applyFill="1" applyBorder="1"/>
    <xf numFmtId="3" fontId="14" fillId="11" borderId="1" xfId="13" applyNumberFormat="1" applyFont="1" applyFill="1" applyBorder="1"/>
    <xf numFmtId="3" fontId="3" fillId="11" borderId="2" xfId="0" applyNumberFormat="1" applyFont="1" applyFill="1" applyBorder="1" applyAlignment="1">
      <alignment horizontal="right"/>
    </xf>
    <xf numFmtId="0" fontId="5" fillId="15" borderId="3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13" fillId="14" borderId="7" xfId="0" applyFont="1" applyFill="1" applyBorder="1"/>
    <xf numFmtId="0" fontId="12" fillId="14" borderId="8" xfId="0" applyNumberFormat="1" applyFont="1" applyFill="1" applyBorder="1"/>
    <xf numFmtId="3" fontId="12" fillId="14" borderId="8" xfId="0" applyNumberFormat="1" applyFont="1" applyFill="1" applyBorder="1"/>
    <xf numFmtId="0" fontId="13" fillId="16" borderId="7" xfId="0" applyFont="1" applyFill="1" applyBorder="1"/>
    <xf numFmtId="0" fontId="12" fillId="16" borderId="8" xfId="0" applyNumberFormat="1" applyFont="1" applyFill="1" applyBorder="1"/>
    <xf numFmtId="3" fontId="12" fillId="16" borderId="8" xfId="0" applyNumberFormat="1" applyFont="1" applyFill="1" applyBorder="1"/>
    <xf numFmtId="0" fontId="12" fillId="8" borderId="9" xfId="0" applyFont="1" applyFill="1" applyBorder="1" applyAlignment="1">
      <alignment horizontal="center"/>
    </xf>
    <xf numFmtId="0" fontId="12" fillId="8" borderId="2" xfId="0" applyNumberFormat="1" applyFont="1" applyFill="1" applyBorder="1"/>
    <xf numFmtId="3" fontId="15" fillId="8" borderId="1" xfId="13" applyNumberFormat="1" applyFont="1" applyFill="1" applyBorder="1" applyAlignment="1">
      <alignment horizontal="right"/>
    </xf>
    <xf numFmtId="3" fontId="15" fillId="8" borderId="10" xfId="13" applyNumberFormat="1" applyFont="1" applyFill="1" applyBorder="1" applyAlignment="1">
      <alignment horizontal="right"/>
    </xf>
    <xf numFmtId="0" fontId="12" fillId="7" borderId="9" xfId="0" applyFont="1" applyFill="1" applyBorder="1" applyAlignment="1">
      <alignment horizontal="center"/>
    </xf>
    <xf numFmtId="0" fontId="12" fillId="7" borderId="2" xfId="0" applyNumberFormat="1" applyFont="1" applyFill="1" applyBorder="1" applyAlignment="1">
      <alignment horizontal="lef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2" fillId="7" borderId="1" xfId="13" applyNumberFormat="1" applyFont="1" applyFill="1" applyBorder="1" applyAlignment="1">
      <alignment horizontal="right"/>
    </xf>
    <xf numFmtId="3" fontId="12" fillId="7" borderId="10" xfId="13" applyNumberFormat="1" applyFont="1" applyFill="1" applyBorder="1" applyAlignment="1">
      <alignment horizontal="right"/>
    </xf>
    <xf numFmtId="3" fontId="15" fillId="14" borderId="8" xfId="13" applyNumberFormat="1" applyFont="1" applyFill="1" applyBorder="1" applyAlignment="1">
      <alignment horizontal="right"/>
    </xf>
    <xf numFmtId="3" fontId="15" fillId="14" borderId="8" xfId="0" applyNumberFormat="1" applyFont="1" applyFill="1" applyBorder="1"/>
    <xf numFmtId="3" fontId="18" fillId="14" borderId="8" xfId="0" applyNumberFormat="1" applyFont="1" applyFill="1" applyBorder="1"/>
    <xf numFmtId="3" fontId="12" fillId="14" borderId="11" xfId="0" applyNumberFormat="1" applyFont="1" applyFill="1" applyBorder="1"/>
    <xf numFmtId="0" fontId="12" fillId="16" borderId="12" xfId="0" applyFont="1" applyFill="1" applyBorder="1" applyAlignment="1">
      <alignment horizontal="center"/>
    </xf>
    <xf numFmtId="0" fontId="12" fillId="16" borderId="27" xfId="0" applyNumberFormat="1" applyFont="1" applyFill="1" applyBorder="1"/>
    <xf numFmtId="3" fontId="15" fillId="16" borderId="13" xfId="0" applyNumberFormat="1" applyFont="1" applyFill="1" applyBorder="1"/>
    <xf numFmtId="3" fontId="15" fillId="16" borderId="24" xfId="0" applyNumberFormat="1" applyFont="1" applyFill="1" applyBorder="1"/>
    <xf numFmtId="0" fontId="12" fillId="14" borderId="9" xfId="0" applyFont="1" applyFill="1" applyBorder="1" applyAlignment="1">
      <alignment horizontal="center"/>
    </xf>
    <xf numFmtId="0" fontId="12" fillId="14" borderId="2" xfId="0" applyNumberFormat="1" applyFont="1" applyFill="1" applyBorder="1"/>
    <xf numFmtId="3" fontId="12" fillId="14" borderId="1" xfId="13" applyNumberFormat="1" applyFont="1" applyFill="1" applyBorder="1" applyAlignment="1">
      <alignment horizontal="right"/>
    </xf>
    <xf numFmtId="3" fontId="12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7" fillId="12" borderId="8" xfId="0" applyNumberFormat="1" applyFont="1" applyFill="1" applyBorder="1"/>
    <xf numFmtId="3" fontId="17" fillId="12" borderId="8" xfId="0" applyNumberFormat="1" applyFont="1" applyFill="1" applyBorder="1"/>
    <xf numFmtId="3" fontId="2" fillId="12" borderId="8" xfId="0" applyNumberFormat="1" applyFont="1" applyFill="1" applyBorder="1"/>
    <xf numFmtId="3" fontId="0" fillId="12" borderId="11" xfId="0" applyNumberFormat="1" applyFill="1" applyBorder="1"/>
    <xf numFmtId="0" fontId="11" fillId="13" borderId="28" xfId="0" applyNumberFormat="1" applyFont="1" applyFill="1" applyBorder="1" applyAlignment="1"/>
    <xf numFmtId="0" fontId="9" fillId="13" borderId="29" xfId="0" applyNumberFormat="1" applyFont="1" applyFill="1" applyBorder="1" applyAlignment="1"/>
    <xf numFmtId="3" fontId="13" fillId="13" borderId="30" xfId="0" applyNumberFormat="1" applyFont="1" applyFill="1" applyBorder="1" applyAlignment="1">
      <alignment horizontal="right"/>
    </xf>
    <xf numFmtId="3" fontId="13" fillId="13" borderId="30" xfId="0" applyNumberFormat="1" applyFont="1" applyFill="1" applyBorder="1"/>
    <xf numFmtId="3" fontId="13" fillId="13" borderId="31" xfId="0" applyNumberFormat="1" applyFont="1" applyFill="1" applyBorder="1"/>
    <xf numFmtId="3" fontId="13" fillId="13" borderId="3" xfId="0" applyNumberFormat="1" applyFont="1" applyFill="1" applyBorder="1" applyAlignment="1">
      <alignment horizontal="right"/>
    </xf>
    <xf numFmtId="3" fontId="13" fillId="13" borderId="26" xfId="0" applyNumberFormat="1" applyFont="1" applyFill="1" applyBorder="1" applyAlignment="1">
      <alignment horizontal="right"/>
    </xf>
    <xf numFmtId="3" fontId="13" fillId="16" borderId="8" xfId="0" applyNumberFormat="1" applyFont="1" applyFill="1" applyBorder="1" applyAlignment="1">
      <alignment horizontal="right"/>
    </xf>
    <xf numFmtId="3" fontId="15" fillId="16" borderId="8" xfId="0" applyNumberFormat="1" applyFont="1" applyFill="1" applyBorder="1"/>
    <xf numFmtId="3" fontId="18" fillId="16" borderId="8" xfId="0" applyNumberFormat="1" applyFont="1" applyFill="1" applyBorder="1"/>
    <xf numFmtId="3" fontId="12" fillId="16" borderId="11" xfId="0" applyNumberFormat="1" applyFont="1" applyFill="1" applyBorder="1"/>
    <xf numFmtId="0" fontId="1" fillId="0" borderId="1" xfId="0" applyFont="1" applyBorder="1" applyAlignment="1">
      <alignment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13" borderId="21" xfId="0" applyNumberFormat="1" applyFont="1" applyFill="1" applyBorder="1" applyAlignment="1">
      <alignment horizontal="center"/>
    </xf>
    <xf numFmtId="0" fontId="11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2" fillId="0" borderId="13" xfId="0" applyNumberFormat="1" applyFont="1" applyBorder="1"/>
    <xf numFmtId="49" fontId="0" fillId="0" borderId="0" xfId="0" applyNumberFormat="1"/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4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132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126</v>
      </c>
      <c r="B20" s="21"/>
    </row>
    <row r="21" spans="1:2" ht="23.25" customHeight="1" x14ac:dyDescent="0.2">
      <c r="A21" t="s">
        <v>127</v>
      </c>
      <c r="B21" s="21"/>
    </row>
    <row r="22" spans="1:2" ht="23.25" customHeight="1" x14ac:dyDescent="0.2">
      <c r="A22" t="s">
        <v>128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101</v>
      </c>
      <c r="I1" s="49"/>
      <c r="J1" s="49"/>
    </row>
    <row r="2" spans="1:10" ht="20.100000000000001" customHeight="1" x14ac:dyDescent="0.2">
      <c r="A2" s="225" t="s">
        <v>0</v>
      </c>
      <c r="B2" s="226"/>
      <c r="C2" s="219" t="s">
        <v>9</v>
      </c>
      <c r="D2" s="220"/>
      <c r="E2" s="221"/>
      <c r="F2" s="222" t="s">
        <v>10</v>
      </c>
      <c r="G2" s="223"/>
      <c r="H2" s="224"/>
    </row>
    <row r="3" spans="1:10" ht="20.100000000000001" customHeight="1" x14ac:dyDescent="0.2">
      <c r="A3" s="227"/>
      <c r="B3" s="228"/>
      <c r="C3" s="219" t="s">
        <v>130</v>
      </c>
      <c r="D3" s="220"/>
      <c r="E3" s="221"/>
      <c r="F3" s="222" t="s">
        <v>131</v>
      </c>
      <c r="G3" s="223"/>
      <c r="H3" s="224"/>
    </row>
    <row r="4" spans="1:10" ht="20.100000000000001" customHeight="1" x14ac:dyDescent="0.2">
      <c r="A4" s="229"/>
      <c r="B4" s="228"/>
      <c r="C4" s="126" t="s">
        <v>11</v>
      </c>
      <c r="D4" s="127" t="s">
        <v>12</v>
      </c>
      <c r="E4" s="127" t="s">
        <v>72</v>
      </c>
      <c r="F4" s="126" t="s">
        <v>11</v>
      </c>
      <c r="G4" s="127" t="s">
        <v>12</v>
      </c>
      <c r="H4" s="127" t="s">
        <v>72</v>
      </c>
    </row>
    <row r="5" spans="1:10" ht="20.100000000000001" customHeight="1" x14ac:dyDescent="0.2">
      <c r="A5" s="92" t="s">
        <v>51</v>
      </c>
      <c r="B5" s="96"/>
      <c r="C5" s="100"/>
      <c r="D5" s="98"/>
      <c r="E5" s="98"/>
      <c r="F5" s="100"/>
      <c r="G5" s="98"/>
      <c r="H5" s="99"/>
    </row>
    <row r="6" spans="1:10" ht="20.100000000000001" customHeight="1" x14ac:dyDescent="0.2">
      <c r="A6" s="34">
        <v>1</v>
      </c>
      <c r="B6" s="97" t="s">
        <v>13</v>
      </c>
      <c r="C6" s="128">
        <v>5633.3333333333312</v>
      </c>
      <c r="D6" s="128">
        <v>5333.66075</v>
      </c>
      <c r="E6" s="136">
        <f>D6/C6</f>
        <v>0.94680368343195298</v>
      </c>
      <c r="F6" s="128">
        <v>5633.3333333333312</v>
      </c>
      <c r="G6" s="128">
        <v>5333.66075</v>
      </c>
      <c r="H6" s="136">
        <f>G6/F6</f>
        <v>0.94680368343195298</v>
      </c>
    </row>
    <row r="7" spans="1:10" ht="20.100000000000001" customHeight="1" x14ac:dyDescent="0.2">
      <c r="A7" s="34">
        <v>2</v>
      </c>
      <c r="B7" s="9" t="s">
        <v>14</v>
      </c>
      <c r="C7" s="129">
        <v>1616.6666666666672</v>
      </c>
      <c r="D7" s="129">
        <v>1697.8847000000001</v>
      </c>
      <c r="E7" s="136">
        <f t="shared" ref="E7:E37" si="0">D7/C7</f>
        <v>1.0502379587628863</v>
      </c>
      <c r="F7" s="129">
        <v>1616.6666666666672</v>
      </c>
      <c r="G7" s="129">
        <v>1697.8847000000001</v>
      </c>
      <c r="H7" s="137">
        <f t="shared" ref="H7:H34" si="1">G7/F7</f>
        <v>1.0502379587628863</v>
      </c>
    </row>
    <row r="8" spans="1:10" ht="20.100000000000001" customHeight="1" x14ac:dyDescent="0.2">
      <c r="A8" s="34">
        <v>3</v>
      </c>
      <c r="B8" s="6" t="s">
        <v>15</v>
      </c>
      <c r="C8" s="129">
        <v>458.33333364409884</v>
      </c>
      <c r="D8" s="129">
        <v>258.70627999999999</v>
      </c>
      <c r="E8" s="136">
        <f t="shared" si="0"/>
        <v>0.56445006507182915</v>
      </c>
      <c r="F8" s="129">
        <v>458.33333364409884</v>
      </c>
      <c r="G8" s="129">
        <v>258.70627999999999</v>
      </c>
      <c r="H8" s="137">
        <f t="shared" si="1"/>
        <v>0.56445006507182915</v>
      </c>
    </row>
    <row r="9" spans="1:10" ht="20.100000000000001" customHeight="1" x14ac:dyDescent="0.2">
      <c r="A9" s="91">
        <v>4</v>
      </c>
      <c r="B9" s="121" t="s">
        <v>16</v>
      </c>
      <c r="C9" s="134">
        <f>SUM(C6:C8)</f>
        <v>7708.3333336440974</v>
      </c>
      <c r="D9" s="134">
        <f>SUM(D6:D8)</f>
        <v>7290.25173</v>
      </c>
      <c r="E9" s="139">
        <f t="shared" si="0"/>
        <v>0.94576238655646583</v>
      </c>
      <c r="F9" s="134">
        <v>7708.3333336440974</v>
      </c>
      <c r="G9" s="134">
        <f>SUM(G6:G8)</f>
        <v>7290.25173</v>
      </c>
      <c r="H9" s="139">
        <f t="shared" si="1"/>
        <v>0.94576238655646583</v>
      </c>
    </row>
    <row r="10" spans="1:10" s="51" customFormat="1" ht="20.100000000000001" customHeight="1" x14ac:dyDescent="0.2">
      <c r="A10" s="52">
        <v>5</v>
      </c>
      <c r="B10" s="53" t="s">
        <v>17</v>
      </c>
      <c r="C10" s="130">
        <v>623.33333333333326</v>
      </c>
      <c r="D10" s="130">
        <v>378.91934999999995</v>
      </c>
      <c r="E10" s="137">
        <f t="shared" si="0"/>
        <v>0.60789200534759358</v>
      </c>
      <c r="F10" s="130">
        <v>623.33333333333326</v>
      </c>
      <c r="G10" s="130">
        <v>378.91934999999995</v>
      </c>
      <c r="H10" s="137">
        <f t="shared" si="1"/>
        <v>0.60789200534759358</v>
      </c>
    </row>
    <row r="11" spans="1:10" s="51" customFormat="1" ht="20.100000000000001" customHeight="1" x14ac:dyDescent="0.2">
      <c r="A11" s="75">
        <v>6</v>
      </c>
      <c r="B11" s="64" t="s">
        <v>52</v>
      </c>
      <c r="C11" s="130">
        <v>25.000000000000004</v>
      </c>
      <c r="D11" s="130">
        <v>917.42372</v>
      </c>
      <c r="E11" s="137">
        <f t="shared" si="0"/>
        <v>36.696948799999994</v>
      </c>
      <c r="F11" s="130">
        <v>25.000000000000004</v>
      </c>
      <c r="G11" s="130">
        <v>917.42372</v>
      </c>
      <c r="H11" s="137">
        <f t="shared" si="1"/>
        <v>36.696948799999994</v>
      </c>
    </row>
    <row r="12" spans="1:10" s="51" customFormat="1" ht="20.100000000000001" customHeight="1" x14ac:dyDescent="0.2">
      <c r="A12" s="75">
        <v>7</v>
      </c>
      <c r="B12" s="64" t="s">
        <v>53</v>
      </c>
      <c r="C12" s="130">
        <v>200.00000000000003</v>
      </c>
      <c r="D12" s="130">
        <v>176.27382999999998</v>
      </c>
      <c r="E12" s="137">
        <f t="shared" si="0"/>
        <v>0.88136914999999971</v>
      </c>
      <c r="F12" s="130">
        <v>200.00000000000003</v>
      </c>
      <c r="G12" s="130">
        <v>176.27382999999998</v>
      </c>
      <c r="H12" s="137">
        <f t="shared" si="1"/>
        <v>0.88136914999999971</v>
      </c>
    </row>
    <row r="13" spans="1:10" ht="20.100000000000001" customHeight="1" x14ac:dyDescent="0.2">
      <c r="A13" s="75">
        <v>8</v>
      </c>
      <c r="B13" s="64" t="s">
        <v>54</v>
      </c>
      <c r="C13" s="129">
        <v>126.16666666666666</v>
      </c>
      <c r="D13" s="129">
        <v>194.85497000000001</v>
      </c>
      <c r="E13" s="137">
        <f t="shared" si="0"/>
        <v>1.5444251254953767</v>
      </c>
      <c r="F13" s="129">
        <v>126.16666666666666</v>
      </c>
      <c r="G13" s="129">
        <v>194.85497000000001</v>
      </c>
      <c r="H13" s="137">
        <f t="shared" si="1"/>
        <v>1.5444251254953767</v>
      </c>
    </row>
    <row r="14" spans="1:10" ht="20.100000000000001" customHeight="1" x14ac:dyDescent="0.2">
      <c r="A14" s="120">
        <v>9</v>
      </c>
      <c r="B14" s="159" t="s">
        <v>18</v>
      </c>
      <c r="C14" s="160">
        <f>C9+C10+C11+C13</f>
        <v>8482.8333336440974</v>
      </c>
      <c r="D14" s="160">
        <f>D9+D10+D11+D13</f>
        <v>8781.4497700000011</v>
      </c>
      <c r="E14" s="161">
        <f t="shared" si="0"/>
        <v>1.0352024405774365</v>
      </c>
      <c r="F14" s="160">
        <v>8482.8333336440974</v>
      </c>
      <c r="G14" s="160">
        <f>G9+G10+G11+G13</f>
        <v>8781.4497700000011</v>
      </c>
      <c r="H14" s="161">
        <f t="shared" si="1"/>
        <v>1.0352024405774365</v>
      </c>
    </row>
    <row r="15" spans="1:10" ht="20.100000000000001" customHeight="1" x14ac:dyDescent="0.2">
      <c r="A15" s="92" t="s">
        <v>19</v>
      </c>
      <c r="B15" s="96"/>
      <c r="C15" s="131"/>
      <c r="D15" s="132"/>
      <c r="E15" s="138"/>
      <c r="F15" s="131"/>
      <c r="G15" s="132"/>
      <c r="H15" s="140"/>
    </row>
    <row r="16" spans="1:10" ht="20.100000000000001" customHeight="1" x14ac:dyDescent="0.2">
      <c r="A16" s="34">
        <v>10</v>
      </c>
      <c r="B16" s="93" t="s">
        <v>20</v>
      </c>
      <c r="C16" s="133">
        <v>5748.1798157413104</v>
      </c>
      <c r="D16" s="133">
        <v>6571.6475799999998</v>
      </c>
      <c r="E16" s="136">
        <f t="shared" si="0"/>
        <v>1.1432571336762352</v>
      </c>
      <c r="F16" s="133">
        <v>5748.1798157413104</v>
      </c>
      <c r="G16" s="133">
        <v>6571.6475799999998</v>
      </c>
      <c r="H16" s="136">
        <f t="shared" si="1"/>
        <v>1.1432571336762352</v>
      </c>
    </row>
    <row r="17" spans="1:8" ht="20.100000000000001" customHeight="1" x14ac:dyDescent="0.2">
      <c r="A17" s="78">
        <v>41285</v>
      </c>
      <c r="B17" s="82" t="s">
        <v>21</v>
      </c>
      <c r="C17" s="84">
        <v>1233.3333333333335</v>
      </c>
      <c r="D17" s="84">
        <v>1251.96021</v>
      </c>
      <c r="E17" s="137">
        <f t="shared" si="0"/>
        <v>1.0151028729729727</v>
      </c>
      <c r="F17" s="84">
        <v>1233.3333333333335</v>
      </c>
      <c r="G17" s="84">
        <v>1251.96021</v>
      </c>
      <c r="H17" s="137">
        <f t="shared" si="1"/>
        <v>1.0151028729729727</v>
      </c>
    </row>
    <row r="18" spans="1:8" ht="20.100000000000001" customHeight="1" x14ac:dyDescent="0.2">
      <c r="A18" s="89">
        <v>41316</v>
      </c>
      <c r="B18" s="37" t="s">
        <v>83</v>
      </c>
      <c r="C18" s="84">
        <v>141.66666666666669</v>
      </c>
      <c r="D18" s="84">
        <v>116.39116</v>
      </c>
      <c r="E18" s="137">
        <f t="shared" si="0"/>
        <v>0.82158465882352927</v>
      </c>
      <c r="F18" s="84">
        <v>141.66666666666669</v>
      </c>
      <c r="G18" s="84">
        <v>116.39116</v>
      </c>
      <c r="H18" s="137">
        <f t="shared" si="1"/>
        <v>0.82158465882352927</v>
      </c>
    </row>
    <row r="19" spans="1:8" ht="20.100000000000001" customHeight="1" x14ac:dyDescent="0.2">
      <c r="A19" s="89">
        <v>41344</v>
      </c>
      <c r="B19" s="37" t="s">
        <v>84</v>
      </c>
      <c r="C19" s="84">
        <v>108.333</v>
      </c>
      <c r="D19" s="84">
        <v>123.78905999999999</v>
      </c>
      <c r="E19" s="137">
        <f t="shared" si="0"/>
        <v>1.1426717620669602</v>
      </c>
      <c r="F19" s="84">
        <v>108.333</v>
      </c>
      <c r="G19" s="84">
        <v>123.78905999999999</v>
      </c>
      <c r="H19" s="137">
        <f t="shared" si="1"/>
        <v>1.1426717620669602</v>
      </c>
    </row>
    <row r="20" spans="1:8" ht="20.100000000000001" customHeight="1" x14ac:dyDescent="0.2">
      <c r="A20" s="89">
        <v>41375</v>
      </c>
      <c r="B20" s="36" t="s">
        <v>85</v>
      </c>
      <c r="C20" s="84">
        <v>1558.3336669999999</v>
      </c>
      <c r="D20" s="84">
        <v>1354.2334699999999</v>
      </c>
      <c r="E20" s="137">
        <f t="shared" si="0"/>
        <v>0.86902663959450988</v>
      </c>
      <c r="F20" s="84">
        <v>1558.3336669999999</v>
      </c>
      <c r="G20" s="84">
        <v>1354.2334699999999</v>
      </c>
      <c r="H20" s="137">
        <f t="shared" si="1"/>
        <v>0.86902663959450988</v>
      </c>
    </row>
    <row r="21" spans="1:8" ht="20.100000000000001" customHeight="1" x14ac:dyDescent="0.2">
      <c r="A21" s="89">
        <v>41405</v>
      </c>
      <c r="B21" s="36" t="s">
        <v>22</v>
      </c>
      <c r="C21" s="84">
        <v>184.75</v>
      </c>
      <c r="D21" s="84">
        <v>133.98833999999999</v>
      </c>
      <c r="E21" s="137">
        <f t="shared" si="0"/>
        <v>0.72524135317997285</v>
      </c>
      <c r="F21" s="84">
        <v>184.75</v>
      </c>
      <c r="G21" s="84">
        <v>133.98833999999999</v>
      </c>
      <c r="H21" s="137">
        <f t="shared" si="1"/>
        <v>0.72524135317997285</v>
      </c>
    </row>
    <row r="22" spans="1:8" ht="20.100000000000001" customHeight="1" x14ac:dyDescent="0.2">
      <c r="A22" s="90">
        <v>11</v>
      </c>
      <c r="B22" s="166" t="s">
        <v>23</v>
      </c>
      <c r="C22" s="143">
        <f>C17+C18+C19+C20+C21</f>
        <v>3226.4166670000004</v>
      </c>
      <c r="D22" s="143">
        <f>D17+D18+D19+D20+D21</f>
        <v>2980.3622399999995</v>
      </c>
      <c r="E22" s="167">
        <f t="shared" si="0"/>
        <v>0.92373755395059121</v>
      </c>
      <c r="F22" s="143">
        <v>3226.4166670000004</v>
      </c>
      <c r="G22" s="143">
        <f>G17+G18+G19+G20+G21</f>
        <v>2980.3622399999995</v>
      </c>
      <c r="H22" s="167">
        <f t="shared" si="1"/>
        <v>0.92373755395059121</v>
      </c>
    </row>
    <row r="23" spans="1:8" ht="20.100000000000001" customHeight="1" x14ac:dyDescent="0.2">
      <c r="A23" s="34">
        <v>12</v>
      </c>
      <c r="B23" s="37" t="s">
        <v>24</v>
      </c>
      <c r="C23" s="84">
        <v>203.75651006131932</v>
      </c>
      <c r="D23" s="84">
        <v>108.88122</v>
      </c>
      <c r="E23" s="137">
        <f t="shared" si="0"/>
        <v>0.53436928207708723</v>
      </c>
      <c r="F23" s="84">
        <v>203.75651006131932</v>
      </c>
      <c r="G23" s="84">
        <v>108.88122</v>
      </c>
      <c r="H23" s="137">
        <f t="shared" si="1"/>
        <v>0.53436928207708723</v>
      </c>
    </row>
    <row r="24" spans="1:8" ht="20.100000000000001" customHeight="1" x14ac:dyDescent="0.2">
      <c r="A24" s="34">
        <v>13</v>
      </c>
      <c r="B24" s="36" t="s">
        <v>25</v>
      </c>
      <c r="C24" s="84">
        <v>83.333333333333343</v>
      </c>
      <c r="D24" s="84">
        <v>55.449460000000002</v>
      </c>
      <c r="E24" s="137">
        <f t="shared" si="0"/>
        <v>0.66539351999999996</v>
      </c>
      <c r="F24" s="84">
        <v>83.333333333333343</v>
      </c>
      <c r="G24" s="84">
        <v>55.449460000000002</v>
      </c>
      <c r="H24" s="137">
        <f t="shared" si="1"/>
        <v>0.66539351999999996</v>
      </c>
    </row>
    <row r="25" spans="1:8" ht="20.100000000000001" customHeight="1" x14ac:dyDescent="0.2">
      <c r="A25" s="34">
        <v>14</v>
      </c>
      <c r="B25" s="36" t="s">
        <v>26</v>
      </c>
      <c r="C25" s="84">
        <v>461.51666666666665</v>
      </c>
      <c r="D25" s="84">
        <v>426.67771000000005</v>
      </c>
      <c r="E25" s="137">
        <f t="shared" si="0"/>
        <v>0.92451202917915587</v>
      </c>
      <c r="F25" s="84">
        <v>461.51666666666665</v>
      </c>
      <c r="G25" s="84">
        <v>426.67771000000005</v>
      </c>
      <c r="H25" s="137">
        <f t="shared" si="1"/>
        <v>0.92451202917915587</v>
      </c>
    </row>
    <row r="26" spans="1:8" ht="20.100000000000001" customHeight="1" x14ac:dyDescent="0.2">
      <c r="A26" s="38">
        <v>15</v>
      </c>
      <c r="B26" s="39" t="s">
        <v>7</v>
      </c>
      <c r="C26" s="84">
        <v>12.500000000000059</v>
      </c>
      <c r="D26" s="84">
        <v>0</v>
      </c>
      <c r="E26" s="137">
        <f t="shared" ref="E26" si="2">D26/C26</f>
        <v>0</v>
      </c>
      <c r="F26" s="84">
        <v>12.500000000000059</v>
      </c>
      <c r="G26" s="84">
        <v>0</v>
      </c>
      <c r="H26" s="137">
        <f t="shared" ref="H26" si="3">G26/F26</f>
        <v>0</v>
      </c>
    </row>
    <row r="27" spans="1:8" ht="20.100000000000001" customHeight="1" x14ac:dyDescent="0.2">
      <c r="A27" s="162">
        <v>16</v>
      </c>
      <c r="B27" s="163" t="s">
        <v>27</v>
      </c>
      <c r="C27" s="164">
        <f>C16+C22+C23+C24+C25+C26</f>
        <v>9735.7029928026313</v>
      </c>
      <c r="D27" s="164">
        <f>D16+D22+D23+D24+D25+D26</f>
        <v>10143.018209999998</v>
      </c>
      <c r="E27" s="165">
        <f t="shared" si="0"/>
        <v>1.041837268197118</v>
      </c>
      <c r="F27" s="164">
        <v>9735.7029928026313</v>
      </c>
      <c r="G27" s="164">
        <f>G16+G22+G23+G24+G25+G26</f>
        <v>10143.018209999998</v>
      </c>
      <c r="H27" s="165">
        <f t="shared" si="1"/>
        <v>1.041837268197118</v>
      </c>
    </row>
    <row r="28" spans="1:8" ht="20.100000000000001" customHeight="1" x14ac:dyDescent="0.2">
      <c r="A28" s="122">
        <v>17</v>
      </c>
      <c r="B28" s="123" t="s">
        <v>28</v>
      </c>
      <c r="C28" s="144">
        <f>SUM(C14-C27)</f>
        <v>-1252.869659158534</v>
      </c>
      <c r="D28" s="144">
        <f>SUM(D14-D27)</f>
        <v>-1361.5684399999973</v>
      </c>
      <c r="E28" s="145">
        <f t="shared" si="0"/>
        <v>1.0867598477198888</v>
      </c>
      <c r="F28" s="144">
        <v>-1252.869659158534</v>
      </c>
      <c r="G28" s="144">
        <f>SUM(G14-G27)</f>
        <v>-1361.5684399999973</v>
      </c>
      <c r="H28" s="145">
        <f t="shared" si="1"/>
        <v>1.0867598477198888</v>
      </c>
    </row>
    <row r="29" spans="1:8" ht="20.100000000000001" customHeight="1" x14ac:dyDescent="0.2">
      <c r="A29" s="54">
        <v>43483</v>
      </c>
      <c r="B29" s="39" t="s">
        <v>29</v>
      </c>
      <c r="C29" s="84">
        <v>158.33333333333329</v>
      </c>
      <c r="D29" s="84">
        <v>155.65723</v>
      </c>
      <c r="E29" s="137">
        <f t="shared" si="0"/>
        <v>0.9830982947368424</v>
      </c>
      <c r="F29" s="84">
        <v>158.33333333333329</v>
      </c>
      <c r="G29" s="84">
        <v>155.65723</v>
      </c>
      <c r="H29" s="137">
        <f t="shared" si="1"/>
        <v>0.9830982947368424</v>
      </c>
    </row>
    <row r="30" spans="1:8" ht="20.100000000000001" customHeight="1" x14ac:dyDescent="0.2">
      <c r="A30" s="54">
        <v>43514</v>
      </c>
      <c r="B30" s="39" t="s">
        <v>55</v>
      </c>
      <c r="C30" s="84">
        <v>200.00000000000003</v>
      </c>
      <c r="D30" s="84">
        <v>176.27382999999998</v>
      </c>
      <c r="E30" s="137">
        <f t="shared" si="0"/>
        <v>0.88136914999999971</v>
      </c>
      <c r="F30" s="84">
        <v>200.00000000000003</v>
      </c>
      <c r="G30" s="84">
        <v>176.27382999999998</v>
      </c>
      <c r="H30" s="137">
        <f t="shared" si="1"/>
        <v>0.88136914999999971</v>
      </c>
    </row>
    <row r="31" spans="1:8" ht="20.100000000000001" customHeight="1" x14ac:dyDescent="0.2">
      <c r="A31" s="38">
        <v>19</v>
      </c>
      <c r="B31" s="39" t="s">
        <v>30</v>
      </c>
      <c r="C31" s="84">
        <v>0</v>
      </c>
      <c r="D31" s="84">
        <v>0</v>
      </c>
      <c r="E31" s="137" t="e">
        <f t="shared" si="0"/>
        <v>#DIV/0!</v>
      </c>
      <c r="F31" s="84">
        <v>0</v>
      </c>
      <c r="G31" s="84">
        <v>0</v>
      </c>
      <c r="H31" s="137" t="e">
        <f t="shared" si="1"/>
        <v>#DIV/0!</v>
      </c>
    </row>
    <row r="32" spans="1:8" ht="20.100000000000001" customHeight="1" x14ac:dyDescent="0.2">
      <c r="A32" s="38">
        <v>20</v>
      </c>
      <c r="B32" s="39" t="s">
        <v>31</v>
      </c>
      <c r="C32" s="84">
        <v>49.983333333333334</v>
      </c>
      <c r="D32" s="84">
        <v>37.383309999999994</v>
      </c>
      <c r="E32" s="137">
        <f t="shared" si="0"/>
        <v>0.74791550516838934</v>
      </c>
      <c r="F32" s="84">
        <v>49.983333333333334</v>
      </c>
      <c r="G32" s="84">
        <v>37.383309999999994</v>
      </c>
      <c r="H32" s="137">
        <f t="shared" si="1"/>
        <v>0.74791550516838934</v>
      </c>
    </row>
    <row r="33" spans="1:8" ht="20.100000000000001" customHeight="1" x14ac:dyDescent="0.2">
      <c r="A33" s="38">
        <v>21</v>
      </c>
      <c r="B33" s="39" t="s">
        <v>32</v>
      </c>
      <c r="C33" s="84">
        <v>0</v>
      </c>
      <c r="D33" s="84">
        <v>0</v>
      </c>
      <c r="E33" s="137" t="e">
        <f t="shared" si="0"/>
        <v>#DIV/0!</v>
      </c>
      <c r="F33" s="84">
        <v>0</v>
      </c>
      <c r="G33" s="84">
        <v>0</v>
      </c>
      <c r="H33" s="137" t="e">
        <f t="shared" si="1"/>
        <v>#DIV/0!</v>
      </c>
    </row>
    <row r="34" spans="1:8" ht="20.100000000000001" customHeight="1" x14ac:dyDescent="0.2">
      <c r="A34" s="124">
        <v>22</v>
      </c>
      <c r="B34" s="125" t="s">
        <v>33</v>
      </c>
      <c r="C34" s="146">
        <f>C28-C29-C31-C32-C33</f>
        <v>-1461.1863258252006</v>
      </c>
      <c r="D34" s="146">
        <f>D28-D29-D31-D32-D33</f>
        <v>-1554.6089799999972</v>
      </c>
      <c r="E34" s="147">
        <f t="shared" si="0"/>
        <v>1.0639361678409058</v>
      </c>
      <c r="F34" s="146">
        <v>-1461.1863258252006</v>
      </c>
      <c r="G34" s="146">
        <f>G28-G29-G31-G32-G33</f>
        <v>-1554.6089799999972</v>
      </c>
      <c r="H34" s="147">
        <f t="shared" si="1"/>
        <v>1.0639361678409058</v>
      </c>
    </row>
    <row r="35" spans="1:8" ht="20.100000000000001" customHeight="1" x14ac:dyDescent="0.2">
      <c r="A35" s="77"/>
      <c r="B35" s="149" t="s">
        <v>68</v>
      </c>
      <c r="C35" s="135"/>
      <c r="D35" s="135"/>
      <c r="E35" s="95"/>
      <c r="F35" s="135"/>
      <c r="G35" s="135"/>
      <c r="H35" s="95"/>
    </row>
    <row r="36" spans="1:8" ht="20.100000000000001" customHeight="1" x14ac:dyDescent="0.2">
      <c r="A36" s="77"/>
      <c r="B36" s="79" t="s">
        <v>69</v>
      </c>
      <c r="C36" s="133"/>
      <c r="D36" s="133">
        <f>431.39+11.1</f>
        <v>442.49</v>
      </c>
      <c r="E36" s="94" t="e">
        <f t="shared" si="0"/>
        <v>#DIV/0!</v>
      </c>
      <c r="F36" s="133"/>
      <c r="G36" s="133">
        <f>431.39+11.1</f>
        <v>442.49</v>
      </c>
      <c r="H36" s="94" t="e">
        <f t="shared" ref="H36:H37" si="4">G36/F36</f>
        <v>#DIV/0!</v>
      </c>
    </row>
    <row r="37" spans="1:8" ht="20.100000000000001" customHeight="1" x14ac:dyDescent="0.2">
      <c r="A37" s="77"/>
      <c r="B37" s="148" t="s">
        <v>95</v>
      </c>
      <c r="C37" s="84"/>
      <c r="D37" s="84">
        <v>1701</v>
      </c>
      <c r="E37" s="35" t="e">
        <f t="shared" si="0"/>
        <v>#DIV/0!</v>
      </c>
      <c r="F37" s="84"/>
      <c r="G37" s="84">
        <v>1701</v>
      </c>
      <c r="H37" s="35" t="e">
        <f t="shared" si="4"/>
        <v>#DIV/0!</v>
      </c>
    </row>
    <row r="38" spans="1:8" ht="20.100000000000001" customHeight="1" x14ac:dyDescent="0.2">
      <c r="A38" s="77"/>
      <c r="B38" s="80"/>
      <c r="C38" s="81"/>
      <c r="D38" s="81"/>
      <c r="E38" s="81"/>
      <c r="F38" s="81"/>
      <c r="G38" s="81"/>
      <c r="H38" s="81"/>
    </row>
    <row r="39" spans="1:8" ht="20.100000000000001" customHeight="1" x14ac:dyDescent="0.2">
      <c r="A39" s="13"/>
      <c r="B39" s="218" t="s">
        <v>99</v>
      </c>
      <c r="C39" s="47" t="s">
        <v>97</v>
      </c>
      <c r="D39" s="129">
        <v>3731.5003499999998</v>
      </c>
      <c r="E39" s="239"/>
      <c r="F39" s="47" t="s">
        <v>98</v>
      </c>
      <c r="G39" s="129">
        <v>3731.5003499999998</v>
      </c>
      <c r="H39" s="239"/>
    </row>
    <row r="40" spans="1:8" ht="20.100000000000001" customHeight="1" x14ac:dyDescent="0.2">
      <c r="B40" s="218" t="s">
        <v>100</v>
      </c>
      <c r="C40" s="47" t="s">
        <v>97</v>
      </c>
      <c r="D40" s="129">
        <v>3973.6095599999999</v>
      </c>
      <c r="E40" s="2"/>
      <c r="F40" s="47" t="s">
        <v>98</v>
      </c>
      <c r="G40" s="129">
        <v>3973.6095599999999</v>
      </c>
      <c r="H40" s="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243" t="s">
        <v>133</v>
      </c>
    </row>
    <row r="45" spans="1:8" ht="20.100000000000001" customHeight="1" x14ac:dyDescent="0.2">
      <c r="B45" s="243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0" t="s">
        <v>0</v>
      </c>
      <c r="B2" s="231"/>
      <c r="C2" s="101" t="s">
        <v>102</v>
      </c>
      <c r="D2" s="101" t="s">
        <v>103</v>
      </c>
      <c r="E2" s="101" t="s">
        <v>104</v>
      </c>
      <c r="F2" s="101" t="s">
        <v>105</v>
      </c>
      <c r="G2" s="101" t="s">
        <v>106</v>
      </c>
      <c r="H2" s="101" t="s">
        <v>107</v>
      </c>
      <c r="I2" s="101" t="s">
        <v>108</v>
      </c>
      <c r="J2" s="101" t="s">
        <v>109</v>
      </c>
      <c r="K2" s="101" t="s">
        <v>110</v>
      </c>
      <c r="L2" s="101" t="s">
        <v>111</v>
      </c>
      <c r="M2" s="101" t="s">
        <v>112</v>
      </c>
      <c r="N2" s="101" t="s">
        <v>113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6" t="s">
        <v>74</v>
      </c>
      <c r="C4" s="129">
        <f>C5</f>
        <v>57958.5167</v>
      </c>
      <c r="D4" s="129">
        <f t="shared" ref="D4:N4" si="0">D5</f>
        <v>0</v>
      </c>
      <c r="E4" s="129">
        <f t="shared" si="0"/>
        <v>0</v>
      </c>
      <c r="F4" s="129">
        <f t="shared" si="0"/>
        <v>0</v>
      </c>
      <c r="G4" s="129">
        <f t="shared" si="0"/>
        <v>0</v>
      </c>
      <c r="H4" s="129">
        <f t="shared" si="0"/>
        <v>0</v>
      </c>
      <c r="I4" s="129">
        <f t="shared" si="0"/>
        <v>0</v>
      </c>
      <c r="J4" s="129">
        <f t="shared" si="0"/>
        <v>0</v>
      </c>
      <c r="K4" s="129">
        <f t="shared" si="0"/>
        <v>0</v>
      </c>
      <c r="L4" s="129">
        <f t="shared" si="0"/>
        <v>0</v>
      </c>
      <c r="M4" s="129">
        <f t="shared" si="0"/>
        <v>0</v>
      </c>
      <c r="N4" s="129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29">
        <v>57958.5167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ht="20.100000000000001" customHeight="1" x14ac:dyDescent="0.2">
      <c r="A6" s="5" t="s">
        <v>75</v>
      </c>
      <c r="B6" s="76" t="s">
        <v>76</v>
      </c>
      <c r="C6" s="129">
        <f>SUM(C7:C9)</f>
        <v>22205.40251</v>
      </c>
      <c r="D6" s="129">
        <f t="shared" ref="D6:N6" si="1">SUM(D7:D9)</f>
        <v>0</v>
      </c>
      <c r="E6" s="129">
        <f t="shared" si="1"/>
        <v>0</v>
      </c>
      <c r="F6" s="129">
        <f t="shared" si="1"/>
        <v>0</v>
      </c>
      <c r="G6" s="129">
        <f t="shared" si="1"/>
        <v>0</v>
      </c>
      <c r="H6" s="129">
        <f t="shared" si="1"/>
        <v>0</v>
      </c>
      <c r="I6" s="129">
        <f t="shared" si="1"/>
        <v>0</v>
      </c>
      <c r="J6" s="129">
        <f t="shared" si="1"/>
        <v>0</v>
      </c>
      <c r="K6" s="129">
        <f t="shared" si="1"/>
        <v>0</v>
      </c>
      <c r="L6" s="129">
        <f t="shared" si="1"/>
        <v>0</v>
      </c>
      <c r="M6" s="129">
        <f t="shared" si="1"/>
        <v>0</v>
      </c>
      <c r="N6" s="129">
        <f t="shared" si="1"/>
        <v>0</v>
      </c>
    </row>
    <row r="7" spans="1:14" ht="20.100000000000001" customHeight="1" x14ac:dyDescent="0.2">
      <c r="A7" s="88">
        <v>1</v>
      </c>
      <c r="B7" s="76" t="s">
        <v>3</v>
      </c>
      <c r="C7" s="129">
        <v>5102.0881399999998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ht="20.100000000000001" customHeight="1" x14ac:dyDescent="0.2">
      <c r="A8" s="88">
        <v>2</v>
      </c>
      <c r="B8" s="6" t="s">
        <v>2</v>
      </c>
      <c r="C8" s="129">
        <v>15485.89313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ht="20.100000000000001" customHeight="1" x14ac:dyDescent="0.2">
      <c r="A9" s="88">
        <v>3</v>
      </c>
      <c r="B9" s="6" t="s">
        <v>78</v>
      </c>
      <c r="C9" s="129">
        <v>1617.4212399999999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ht="20.100000000000001" customHeight="1" x14ac:dyDescent="0.2">
      <c r="A10" s="86" t="s">
        <v>82</v>
      </c>
      <c r="B10" s="6" t="s">
        <v>71</v>
      </c>
      <c r="C10" s="84">
        <v>9.3889200000000006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20.100000000000001" customHeight="1" x14ac:dyDescent="0.2">
      <c r="A11" s="168"/>
      <c r="B11" s="169" t="s">
        <v>4</v>
      </c>
      <c r="C11" s="170">
        <f>C4+C6+C10</f>
        <v>80173.30812999999</v>
      </c>
      <c r="D11" s="170">
        <f t="shared" ref="D11:N11" si="2">D4+D6+D10</f>
        <v>0</v>
      </c>
      <c r="E11" s="170">
        <f t="shared" si="2"/>
        <v>0</v>
      </c>
      <c r="F11" s="170">
        <f t="shared" si="2"/>
        <v>0</v>
      </c>
      <c r="G11" s="170">
        <f t="shared" si="2"/>
        <v>0</v>
      </c>
      <c r="H11" s="170">
        <f t="shared" si="2"/>
        <v>0</v>
      </c>
      <c r="I11" s="170">
        <f t="shared" si="2"/>
        <v>0</v>
      </c>
      <c r="J11" s="170">
        <f t="shared" si="2"/>
        <v>0</v>
      </c>
      <c r="K11" s="170">
        <f t="shared" si="2"/>
        <v>0</v>
      </c>
      <c r="L11" s="170">
        <f t="shared" si="2"/>
        <v>0</v>
      </c>
      <c r="M11" s="170">
        <f t="shared" si="2"/>
        <v>0</v>
      </c>
      <c r="N11" s="170">
        <f t="shared" si="2"/>
        <v>0</v>
      </c>
    </row>
    <row r="12" spans="1:14" ht="20.100000000000001" customHeight="1" x14ac:dyDescent="0.2">
      <c r="A12" s="8" t="s">
        <v>65</v>
      </c>
      <c r="B12" s="6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0.100000000000001" customHeight="1" x14ac:dyDescent="0.2">
      <c r="A13" s="8" t="s">
        <v>79</v>
      </c>
      <c r="B13" s="6" t="s">
        <v>80</v>
      </c>
      <c r="C13" s="141">
        <v>-43798.26784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20.100000000000001" customHeight="1" x14ac:dyDescent="0.2">
      <c r="A14" s="8" t="s">
        <v>75</v>
      </c>
      <c r="B14" s="85" t="s">
        <v>81</v>
      </c>
      <c r="C14" s="129">
        <f>SUM(C15:C19)</f>
        <v>122897.60488999999</v>
      </c>
      <c r="D14" s="129">
        <f t="shared" ref="D14:N14" si="3">SUM(D15:D19)</f>
        <v>0</v>
      </c>
      <c r="E14" s="129">
        <f t="shared" si="3"/>
        <v>0</v>
      </c>
      <c r="F14" s="129">
        <f t="shared" si="3"/>
        <v>0</v>
      </c>
      <c r="G14" s="129">
        <f t="shared" si="3"/>
        <v>0</v>
      </c>
      <c r="H14" s="129">
        <f t="shared" si="3"/>
        <v>0</v>
      </c>
      <c r="I14" s="129">
        <f t="shared" si="3"/>
        <v>0</v>
      </c>
      <c r="J14" s="129">
        <f t="shared" si="3"/>
        <v>0</v>
      </c>
      <c r="K14" s="129">
        <f t="shared" si="3"/>
        <v>0</v>
      </c>
      <c r="L14" s="129">
        <f t="shared" si="3"/>
        <v>0</v>
      </c>
      <c r="M14" s="129">
        <f t="shared" si="3"/>
        <v>0</v>
      </c>
      <c r="N14" s="129">
        <f t="shared" si="3"/>
        <v>0</v>
      </c>
    </row>
    <row r="15" spans="1:14" ht="20.100000000000001" customHeight="1" x14ac:dyDescent="0.2">
      <c r="A15" s="83">
        <v>1</v>
      </c>
      <c r="B15" s="6" t="s">
        <v>7</v>
      </c>
      <c r="C15" s="129">
        <v>10433.7708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20.100000000000001" customHeight="1" x14ac:dyDescent="0.2">
      <c r="A16" s="83">
        <v>2</v>
      </c>
      <c r="B16" s="6" t="s">
        <v>5</v>
      </c>
      <c r="C16" s="129">
        <v>79229.22404999999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0.100000000000001" customHeight="1" x14ac:dyDescent="0.2">
      <c r="A17" s="83">
        <v>3</v>
      </c>
      <c r="B17" s="9" t="s">
        <v>8</v>
      </c>
      <c r="C17" s="129">
        <v>370.18336999999997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0.100000000000001" customHeight="1" x14ac:dyDescent="0.2">
      <c r="A18" s="83">
        <v>4</v>
      </c>
      <c r="B18" s="83" t="s">
        <v>66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20.100000000000001" customHeight="1" x14ac:dyDescent="0.2">
      <c r="A19" s="88">
        <v>5</v>
      </c>
      <c r="B19" s="6" t="s">
        <v>6</v>
      </c>
      <c r="C19" s="129">
        <v>32864.426670000001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1:14" ht="20.100000000000001" customHeight="1" x14ac:dyDescent="0.2">
      <c r="A20" s="87" t="s">
        <v>82</v>
      </c>
      <c r="B20" s="6" t="s">
        <v>70</v>
      </c>
      <c r="C20" s="142">
        <v>1073.97108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</row>
    <row r="21" spans="1:14" ht="20.100000000000001" customHeight="1" x14ac:dyDescent="0.2">
      <c r="A21" s="168"/>
      <c r="B21" s="169" t="s">
        <v>67</v>
      </c>
      <c r="C21" s="171">
        <f>C13+C14+C20</f>
        <v>80173.30812999999</v>
      </c>
      <c r="D21" s="171">
        <f t="shared" ref="D21:N21" si="4">D13+D14+D20</f>
        <v>0</v>
      </c>
      <c r="E21" s="171">
        <f t="shared" si="4"/>
        <v>0</v>
      </c>
      <c r="F21" s="171">
        <f t="shared" si="4"/>
        <v>0</v>
      </c>
      <c r="G21" s="171">
        <f t="shared" si="4"/>
        <v>0</v>
      </c>
      <c r="H21" s="171">
        <f t="shared" si="4"/>
        <v>0</v>
      </c>
      <c r="I21" s="171">
        <f t="shared" si="4"/>
        <v>0</v>
      </c>
      <c r="J21" s="171">
        <f t="shared" si="4"/>
        <v>0</v>
      </c>
      <c r="K21" s="171">
        <f t="shared" si="4"/>
        <v>0</v>
      </c>
      <c r="L21" s="171">
        <f t="shared" si="4"/>
        <v>0</v>
      </c>
      <c r="M21" s="171">
        <f t="shared" si="4"/>
        <v>0</v>
      </c>
      <c r="N21" s="171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8" t="s">
        <v>48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20.100000000000001" customHeight="1" x14ac:dyDescent="0.2">
      <c r="A24" s="12"/>
      <c r="B24" s="3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ht="20.100000000000001" customHeight="1" x14ac:dyDescent="0.2">
      <c r="A25" s="12"/>
      <c r="B25" s="13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x14ac:dyDescent="0.2">
      <c r="A29" s="31"/>
      <c r="B29" s="3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">
      <c r="A30" s="31"/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">
      <c r="A31" s="31"/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A32" s="31"/>
      <c r="B32" s="31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x14ac:dyDescent="0.2">
      <c r="A33" s="31"/>
      <c r="B33" s="31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x14ac:dyDescent="0.2">
      <c r="A34" s="31"/>
      <c r="B34" s="31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">
      <c r="A35" s="31"/>
      <c r="B35" s="3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">
      <c r="A36" s="31"/>
      <c r="B36" s="31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2">
      <c r="A37" s="31"/>
      <c r="B37" s="3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50"/>
      <c r="B1" s="151" t="str">
        <f>Cover!A9</f>
        <v>Univerzitná nemocnica Martin</v>
      </c>
      <c r="C1" s="152"/>
      <c r="D1" s="153"/>
      <c r="E1" s="153"/>
      <c r="F1" s="153"/>
      <c r="G1" s="153"/>
      <c r="H1" s="50"/>
    </row>
    <row r="2" spans="1:28" ht="24.75" customHeight="1" thickBot="1" x14ac:dyDescent="0.25">
      <c r="A2" s="237" t="s">
        <v>0</v>
      </c>
      <c r="B2" s="238"/>
      <c r="C2" s="172" t="s">
        <v>114</v>
      </c>
      <c r="D2" s="172" t="s">
        <v>115</v>
      </c>
      <c r="E2" s="172" t="s">
        <v>116</v>
      </c>
      <c r="F2" s="172" t="s">
        <v>117</v>
      </c>
      <c r="G2" s="172" t="s">
        <v>118</v>
      </c>
      <c r="H2" s="172" t="s">
        <v>119</v>
      </c>
      <c r="I2" s="172" t="s">
        <v>120</v>
      </c>
      <c r="J2" s="172" t="s">
        <v>121</v>
      </c>
      <c r="K2" s="172" t="s">
        <v>122</v>
      </c>
      <c r="L2" s="172" t="s">
        <v>123</v>
      </c>
      <c r="M2" s="172" t="s">
        <v>124</v>
      </c>
      <c r="N2" s="173" t="s">
        <v>125</v>
      </c>
    </row>
    <row r="3" spans="1:28" ht="18" customHeight="1" x14ac:dyDescent="0.25">
      <c r="A3" s="207" t="s">
        <v>87</v>
      </c>
      <c r="B3" s="208"/>
      <c r="C3" s="209">
        <v>2665</v>
      </c>
      <c r="D3" s="210">
        <f t="shared" ref="D3:F3" si="0">C40</f>
        <v>380</v>
      </c>
      <c r="E3" s="210">
        <f t="shared" si="0"/>
        <v>211</v>
      </c>
      <c r="F3" s="210">
        <f t="shared" si="0"/>
        <v>196</v>
      </c>
      <c r="G3" s="210">
        <f t="shared" ref="G3" si="1">F40</f>
        <v>191</v>
      </c>
      <c r="H3" s="210">
        <f t="shared" ref="H3" si="2">G40</f>
        <v>191</v>
      </c>
      <c r="I3" s="210">
        <f t="shared" ref="I3" si="3">H40</f>
        <v>191</v>
      </c>
      <c r="J3" s="210">
        <f t="shared" ref="J3" si="4">I40</f>
        <v>191</v>
      </c>
      <c r="K3" s="210">
        <f t="shared" ref="K3" si="5">J40</f>
        <v>191</v>
      </c>
      <c r="L3" s="210">
        <f t="shared" ref="L3" si="6">K40</f>
        <v>191</v>
      </c>
      <c r="M3" s="210">
        <f t="shared" ref="M3" si="7">L40</f>
        <v>191</v>
      </c>
      <c r="N3" s="211">
        <f>L40</f>
        <v>191</v>
      </c>
    </row>
    <row r="4" spans="1:28" x14ac:dyDescent="0.2">
      <c r="A4" s="232" t="s">
        <v>56</v>
      </c>
      <c r="B4" s="233"/>
      <c r="C4" s="202"/>
      <c r="D4" s="202"/>
      <c r="E4" s="202"/>
      <c r="F4" s="202"/>
      <c r="G4" s="203"/>
      <c r="H4" s="202"/>
      <c r="I4" s="202"/>
      <c r="J4" s="204"/>
      <c r="K4" s="205"/>
      <c r="L4" s="202"/>
      <c r="M4" s="202"/>
      <c r="N4" s="206"/>
    </row>
    <row r="5" spans="1:28" ht="14.1" customHeight="1" x14ac:dyDescent="0.2">
      <c r="A5" s="112"/>
      <c r="B5" s="111" t="s">
        <v>57</v>
      </c>
      <c r="C5" s="103"/>
      <c r="D5" s="104"/>
      <c r="E5" s="104"/>
      <c r="F5" s="104"/>
      <c r="G5" s="105"/>
      <c r="H5" s="104"/>
      <c r="I5" s="105"/>
      <c r="J5" s="104"/>
      <c r="K5" s="104"/>
      <c r="L5" s="104"/>
      <c r="M5" s="104"/>
      <c r="N5" s="106"/>
      <c r="O5" s="66"/>
      <c r="Q5" s="67"/>
      <c r="R5" s="67"/>
      <c r="T5" s="67"/>
      <c r="U5" s="67"/>
      <c r="V5" s="68"/>
      <c r="W5" s="68"/>
      <c r="X5" s="68"/>
      <c r="Y5" s="68"/>
      <c r="Z5" s="68"/>
      <c r="AA5" s="68"/>
      <c r="AB5" s="68"/>
    </row>
    <row r="6" spans="1:28" ht="14.1" customHeight="1" x14ac:dyDescent="0.2">
      <c r="A6" s="112"/>
      <c r="B6" s="111" t="s">
        <v>58</v>
      </c>
      <c r="C6" s="240">
        <v>0</v>
      </c>
      <c r="D6" s="41">
        <v>0</v>
      </c>
      <c r="E6" s="41">
        <v>0</v>
      </c>
      <c r="F6" s="41">
        <v>0</v>
      </c>
      <c r="G6" s="105"/>
      <c r="H6" s="104"/>
      <c r="I6" s="105"/>
      <c r="J6" s="104"/>
      <c r="K6" s="104"/>
      <c r="L6" s="104"/>
      <c r="M6" s="104"/>
      <c r="N6" s="106"/>
      <c r="O6" s="66"/>
      <c r="V6" s="68"/>
      <c r="W6" s="68"/>
      <c r="X6" s="68"/>
      <c r="Y6" s="68"/>
      <c r="Z6" s="68"/>
      <c r="AA6" s="68"/>
      <c r="AB6" s="68"/>
    </row>
    <row r="7" spans="1:28" ht="14.1" customHeight="1" x14ac:dyDescent="0.2">
      <c r="A7" s="112"/>
      <c r="B7" s="111" t="s">
        <v>59</v>
      </c>
      <c r="C7" s="240">
        <v>0</v>
      </c>
      <c r="D7" s="41">
        <v>0</v>
      </c>
      <c r="E7" s="41">
        <v>0</v>
      </c>
      <c r="F7" s="41">
        <v>0</v>
      </c>
      <c r="G7" s="105"/>
      <c r="H7" s="104"/>
      <c r="I7" s="105"/>
      <c r="J7" s="104"/>
      <c r="K7" s="104"/>
      <c r="L7" s="104"/>
      <c r="M7" s="104"/>
      <c r="N7" s="106"/>
      <c r="O7" s="66"/>
      <c r="V7" s="68"/>
      <c r="W7" s="68"/>
      <c r="X7" s="68"/>
      <c r="Y7" s="68"/>
      <c r="Z7" s="68"/>
      <c r="AA7" s="68"/>
      <c r="AB7" s="68"/>
    </row>
    <row r="8" spans="1:28" ht="14.1" customHeight="1" thickBot="1" x14ac:dyDescent="0.25">
      <c r="A8" s="154"/>
      <c r="B8" s="155" t="s">
        <v>63</v>
      </c>
      <c r="C8" s="241">
        <v>3</v>
      </c>
      <c r="D8" s="242">
        <v>3</v>
      </c>
      <c r="E8" s="242">
        <v>3</v>
      </c>
      <c r="F8" s="242">
        <v>3</v>
      </c>
      <c r="G8" s="157"/>
      <c r="H8" s="156"/>
      <c r="I8" s="157"/>
      <c r="J8" s="156"/>
      <c r="K8" s="156"/>
      <c r="L8" s="156"/>
      <c r="M8" s="156"/>
      <c r="N8" s="158"/>
      <c r="O8" s="66"/>
      <c r="Q8" s="67"/>
      <c r="V8" s="68"/>
      <c r="W8" s="68"/>
      <c r="X8" s="68"/>
      <c r="Y8" s="68"/>
      <c r="Z8" s="68"/>
      <c r="AA8" s="68"/>
      <c r="AB8" s="68"/>
    </row>
    <row r="9" spans="1:28" ht="14.1" customHeight="1" x14ac:dyDescent="0.2">
      <c r="A9" s="177" t="s">
        <v>34</v>
      </c>
      <c r="B9" s="178"/>
      <c r="C9" s="214">
        <f>C17</f>
        <v>6215</v>
      </c>
      <c r="D9" s="214">
        <f t="shared" ref="D9:F9" si="8">D17</f>
        <v>8189</v>
      </c>
      <c r="E9" s="214">
        <f t="shared" si="8"/>
        <v>7700</v>
      </c>
      <c r="F9" s="214">
        <f t="shared" si="8"/>
        <v>7700</v>
      </c>
      <c r="G9" s="215"/>
      <c r="H9" s="179"/>
      <c r="I9" s="179"/>
      <c r="J9" s="216"/>
      <c r="K9" s="179"/>
      <c r="L9" s="179"/>
      <c r="M9" s="179"/>
      <c r="N9" s="217"/>
    </row>
    <row r="10" spans="1:28" ht="14.1" customHeight="1" x14ac:dyDescent="0.2">
      <c r="A10" s="59"/>
      <c r="B10" s="113" t="s">
        <v>13</v>
      </c>
      <c r="C10" s="42">
        <v>5452</v>
      </c>
      <c r="D10" s="43">
        <v>5370</v>
      </c>
      <c r="E10" s="43">
        <v>5500</v>
      </c>
      <c r="F10" s="41">
        <v>5500</v>
      </c>
      <c r="G10" s="43"/>
      <c r="H10" s="41"/>
      <c r="I10" s="41"/>
      <c r="J10" s="41"/>
      <c r="K10" s="41"/>
      <c r="L10" s="41"/>
      <c r="M10" s="41"/>
      <c r="N10" s="69"/>
      <c r="Q10" s="67"/>
      <c r="V10" s="68"/>
      <c r="W10" s="68"/>
      <c r="X10" s="68"/>
      <c r="Y10" s="68"/>
      <c r="Z10" s="68"/>
      <c r="AA10" s="68"/>
      <c r="AB10" s="68"/>
    </row>
    <row r="11" spans="1:28" ht="14.1" customHeight="1" x14ac:dyDescent="0.2">
      <c r="A11" s="59"/>
      <c r="B11" s="113" t="s">
        <v>14</v>
      </c>
      <c r="C11" s="42">
        <v>10</v>
      </c>
      <c r="D11" s="43">
        <v>1493</v>
      </c>
      <c r="E11" s="43">
        <v>1500</v>
      </c>
      <c r="F11" s="41">
        <v>1500</v>
      </c>
      <c r="G11" s="43"/>
      <c r="H11" s="41"/>
      <c r="I11" s="41"/>
      <c r="J11" s="41"/>
      <c r="K11" s="41"/>
      <c r="L11" s="41"/>
      <c r="M11" s="41"/>
      <c r="N11" s="69"/>
      <c r="V11" s="68"/>
      <c r="W11" s="68"/>
      <c r="X11" s="68"/>
      <c r="Y11" s="68"/>
      <c r="Z11" s="68"/>
      <c r="AA11" s="68"/>
      <c r="AB11" s="68"/>
    </row>
    <row r="12" spans="1:28" ht="14.1" customHeight="1" x14ac:dyDescent="0.2">
      <c r="A12" s="59"/>
      <c r="B12" s="113" t="s">
        <v>15</v>
      </c>
      <c r="C12" s="42">
        <v>392</v>
      </c>
      <c r="D12" s="43">
        <v>399</v>
      </c>
      <c r="E12" s="43">
        <v>400</v>
      </c>
      <c r="F12" s="41">
        <v>400</v>
      </c>
      <c r="G12" s="43"/>
      <c r="H12" s="41"/>
      <c r="I12" s="41"/>
      <c r="J12" s="41"/>
      <c r="K12" s="41"/>
      <c r="L12" s="41"/>
      <c r="M12" s="41"/>
      <c r="N12" s="69"/>
      <c r="P12" s="234"/>
      <c r="Q12" s="234"/>
      <c r="V12" s="68"/>
      <c r="W12" s="68"/>
      <c r="X12" s="68"/>
      <c r="Y12" s="68"/>
      <c r="Z12" s="68"/>
      <c r="AA12" s="68"/>
      <c r="AB12" s="68"/>
    </row>
    <row r="13" spans="1:28" ht="14.1" customHeight="1" x14ac:dyDescent="0.2">
      <c r="A13" s="180"/>
      <c r="B13" s="181" t="s">
        <v>35</v>
      </c>
      <c r="C13" s="182">
        <f>C10+C11+C12</f>
        <v>5854</v>
      </c>
      <c r="D13" s="182">
        <f t="shared" ref="D13:F13" si="9">D10+D11+D12</f>
        <v>7262</v>
      </c>
      <c r="E13" s="182">
        <f t="shared" si="9"/>
        <v>7400</v>
      </c>
      <c r="F13" s="182">
        <f t="shared" si="9"/>
        <v>7400</v>
      </c>
      <c r="G13" s="182">
        <f t="shared" ref="D13:N13" si="10">SUM(G10:G12)</f>
        <v>0</v>
      </c>
      <c r="H13" s="182">
        <f t="shared" si="10"/>
        <v>0</v>
      </c>
      <c r="I13" s="182">
        <f t="shared" si="10"/>
        <v>0</v>
      </c>
      <c r="J13" s="182">
        <f t="shared" si="10"/>
        <v>0</v>
      </c>
      <c r="K13" s="182">
        <f t="shared" si="10"/>
        <v>0</v>
      </c>
      <c r="L13" s="182">
        <f t="shared" si="10"/>
        <v>0</v>
      </c>
      <c r="M13" s="182">
        <f t="shared" si="10"/>
        <v>0</v>
      </c>
      <c r="N13" s="183">
        <f t="shared" si="10"/>
        <v>0</v>
      </c>
    </row>
    <row r="14" spans="1:28" ht="14.1" customHeight="1" x14ac:dyDescent="0.2">
      <c r="A14" s="59"/>
      <c r="B14" s="111" t="s">
        <v>36</v>
      </c>
      <c r="C14" s="42">
        <v>361</v>
      </c>
      <c r="D14" s="43">
        <v>927</v>
      </c>
      <c r="E14" s="43">
        <v>300</v>
      </c>
      <c r="F14" s="41">
        <v>300</v>
      </c>
      <c r="G14" s="43"/>
      <c r="H14" s="41"/>
      <c r="I14" s="41"/>
      <c r="J14" s="65"/>
      <c r="K14" s="41"/>
      <c r="L14" s="41"/>
      <c r="M14" s="41"/>
      <c r="N14" s="69"/>
      <c r="P14" s="67"/>
      <c r="Q14" s="67"/>
      <c r="V14" s="68"/>
      <c r="W14" s="68"/>
      <c r="X14" s="68"/>
      <c r="Y14" s="68"/>
      <c r="Z14" s="68"/>
      <c r="AA14" s="68"/>
      <c r="AB14" s="68"/>
    </row>
    <row r="15" spans="1:28" ht="14.1" customHeight="1" x14ac:dyDescent="0.2">
      <c r="A15" s="107"/>
      <c r="B15" s="111" t="s">
        <v>61</v>
      </c>
      <c r="C15" s="108">
        <v>0</v>
      </c>
      <c r="D15" s="43">
        <v>0</v>
      </c>
      <c r="E15" s="43">
        <v>0</v>
      </c>
      <c r="F15" s="41">
        <v>0</v>
      </c>
      <c r="G15" s="105"/>
      <c r="H15" s="104"/>
      <c r="I15" s="104"/>
      <c r="J15" s="104"/>
      <c r="K15" s="104"/>
      <c r="L15" s="104"/>
      <c r="M15" s="104"/>
      <c r="N15" s="106"/>
      <c r="O15" s="66"/>
      <c r="P15" s="67"/>
      <c r="Q15" s="67"/>
      <c r="V15" s="68"/>
      <c r="W15" s="68"/>
      <c r="X15" s="68"/>
      <c r="Y15" s="68"/>
      <c r="Z15" s="68"/>
      <c r="AA15" s="68"/>
      <c r="AB15" s="68"/>
    </row>
    <row r="16" spans="1:28" ht="14.1" customHeight="1" x14ac:dyDescent="0.2">
      <c r="A16" s="107"/>
      <c r="B16" s="111" t="s">
        <v>60</v>
      </c>
      <c r="C16" s="108">
        <v>0</v>
      </c>
      <c r="D16" s="43">
        <v>0</v>
      </c>
      <c r="E16" s="43">
        <v>0</v>
      </c>
      <c r="F16" s="41">
        <v>0</v>
      </c>
      <c r="G16" s="105"/>
      <c r="H16" s="104"/>
      <c r="I16" s="104"/>
      <c r="J16" s="104"/>
      <c r="K16" s="104"/>
      <c r="L16" s="104"/>
      <c r="M16" s="104"/>
      <c r="N16" s="106"/>
      <c r="O16" s="66"/>
      <c r="P16" s="67"/>
      <c r="Q16" s="67"/>
      <c r="V16" s="68"/>
      <c r="W16" s="68"/>
      <c r="X16" s="68"/>
      <c r="Y16" s="68"/>
      <c r="Z16" s="68"/>
      <c r="AA16" s="68"/>
      <c r="AB16" s="68"/>
    </row>
    <row r="17" spans="1:28" ht="14.1" customHeight="1" thickBot="1" x14ac:dyDescent="0.25">
      <c r="A17" s="194"/>
      <c r="B17" s="195" t="s">
        <v>64</v>
      </c>
      <c r="C17" s="196">
        <f>SUM(C13:C16)</f>
        <v>6215</v>
      </c>
      <c r="D17" s="196">
        <f t="shared" ref="D17:F17" si="11">SUM(D13:D16)</f>
        <v>8189</v>
      </c>
      <c r="E17" s="196">
        <f t="shared" si="11"/>
        <v>7700</v>
      </c>
      <c r="F17" s="196">
        <f t="shared" si="11"/>
        <v>7700</v>
      </c>
      <c r="G17" s="196">
        <f t="shared" ref="D17:N17" si="12">SUM(G13:G16)</f>
        <v>0</v>
      </c>
      <c r="H17" s="196">
        <f t="shared" si="12"/>
        <v>0</v>
      </c>
      <c r="I17" s="196">
        <f t="shared" si="12"/>
        <v>0</v>
      </c>
      <c r="J17" s="196">
        <f t="shared" si="12"/>
        <v>0</v>
      </c>
      <c r="K17" s="196">
        <f t="shared" si="12"/>
        <v>0</v>
      </c>
      <c r="L17" s="196">
        <f t="shared" si="12"/>
        <v>0</v>
      </c>
      <c r="M17" s="196">
        <f t="shared" si="12"/>
        <v>0</v>
      </c>
      <c r="N17" s="197">
        <f t="shared" si="12"/>
        <v>0</v>
      </c>
    </row>
    <row r="18" spans="1:28" ht="14.1" customHeight="1" x14ac:dyDescent="0.2">
      <c r="A18" s="174" t="s">
        <v>37</v>
      </c>
      <c r="B18" s="175"/>
      <c r="C18" s="190">
        <f>C38</f>
        <v>8500</v>
      </c>
      <c r="D18" s="190">
        <f t="shared" ref="D18:F18" si="13">D38</f>
        <v>8358</v>
      </c>
      <c r="E18" s="190">
        <f t="shared" si="13"/>
        <v>7715</v>
      </c>
      <c r="F18" s="190">
        <f t="shared" si="13"/>
        <v>7705</v>
      </c>
      <c r="G18" s="191"/>
      <c r="H18" s="176"/>
      <c r="I18" s="176"/>
      <c r="J18" s="192"/>
      <c r="K18" s="176"/>
      <c r="L18" s="176"/>
      <c r="M18" s="176"/>
      <c r="N18" s="193"/>
    </row>
    <row r="19" spans="1:28" ht="14.1" customHeight="1" x14ac:dyDescent="0.2">
      <c r="A19" s="60"/>
      <c r="B19" s="114" t="s">
        <v>89</v>
      </c>
      <c r="C19" s="42">
        <v>3929</v>
      </c>
      <c r="D19" s="43">
        <v>4265</v>
      </c>
      <c r="E19" s="43">
        <v>4300</v>
      </c>
      <c r="F19" s="43">
        <v>4300</v>
      </c>
      <c r="G19" s="43"/>
      <c r="H19" s="43"/>
      <c r="I19" s="43"/>
      <c r="J19" s="43"/>
      <c r="K19" s="41"/>
      <c r="L19" s="43"/>
      <c r="M19" s="43"/>
      <c r="N19" s="70"/>
      <c r="P19" s="71"/>
      <c r="V19" s="68"/>
      <c r="W19" s="68"/>
      <c r="X19" s="68"/>
      <c r="Y19" s="68"/>
      <c r="Z19" s="68"/>
      <c r="AA19" s="68"/>
      <c r="AB19" s="68"/>
    </row>
    <row r="20" spans="1:28" ht="14.1" customHeight="1" x14ac:dyDescent="0.2">
      <c r="A20" s="61"/>
      <c r="B20" s="115" t="s">
        <v>90</v>
      </c>
      <c r="C20" s="42">
        <v>1007</v>
      </c>
      <c r="D20" s="43">
        <v>1186</v>
      </c>
      <c r="E20" s="43">
        <v>1200</v>
      </c>
      <c r="F20" s="43">
        <v>1200</v>
      </c>
      <c r="G20" s="43"/>
      <c r="H20" s="43"/>
      <c r="I20" s="43"/>
      <c r="J20" s="43"/>
      <c r="K20" s="41"/>
      <c r="L20" s="43"/>
      <c r="M20" s="43"/>
      <c r="N20" s="70"/>
      <c r="P20" s="72"/>
      <c r="V20" s="68"/>
      <c r="W20" s="68"/>
      <c r="X20" s="68"/>
      <c r="Y20" s="68"/>
      <c r="Z20" s="68"/>
      <c r="AA20" s="68"/>
      <c r="AB20" s="68"/>
    </row>
    <row r="21" spans="1:28" ht="14.1" customHeight="1" x14ac:dyDescent="0.2">
      <c r="A21" s="60"/>
      <c r="B21" s="114" t="s">
        <v>38</v>
      </c>
      <c r="C21" s="42">
        <v>0</v>
      </c>
      <c r="D21" s="43">
        <v>0</v>
      </c>
      <c r="E21" s="43">
        <v>0</v>
      </c>
      <c r="F21" s="43">
        <v>0</v>
      </c>
      <c r="G21" s="43"/>
      <c r="H21" s="43"/>
      <c r="I21" s="43"/>
      <c r="J21" s="73"/>
      <c r="K21" s="41"/>
      <c r="L21" s="43"/>
      <c r="M21" s="43"/>
      <c r="N21" s="70"/>
      <c r="V21" s="68"/>
      <c r="W21" s="68"/>
      <c r="X21" s="68"/>
      <c r="Y21" s="68"/>
      <c r="Z21" s="68"/>
      <c r="AA21" s="68"/>
      <c r="AB21" s="68"/>
    </row>
    <row r="22" spans="1:28" ht="14.1" customHeight="1" x14ac:dyDescent="0.2">
      <c r="A22" s="184"/>
      <c r="B22" s="185" t="s">
        <v>39</v>
      </c>
      <c r="C22" s="186">
        <f>SUM(C19:C21)</f>
        <v>4936</v>
      </c>
      <c r="D22" s="186">
        <f t="shared" ref="D22:F22" si="14">SUM(D19:D21)</f>
        <v>5451</v>
      </c>
      <c r="E22" s="186">
        <f t="shared" si="14"/>
        <v>5500</v>
      </c>
      <c r="F22" s="186">
        <f t="shared" si="14"/>
        <v>5500</v>
      </c>
      <c r="G22" s="186">
        <f t="shared" ref="D22:N22" si="15">SUM(G19:G21)</f>
        <v>0</v>
      </c>
      <c r="H22" s="186">
        <f t="shared" si="15"/>
        <v>0</v>
      </c>
      <c r="I22" s="186">
        <f t="shared" si="15"/>
        <v>0</v>
      </c>
      <c r="J22" s="186">
        <f t="shared" si="15"/>
        <v>0</v>
      </c>
      <c r="K22" s="186">
        <f t="shared" si="15"/>
        <v>0</v>
      </c>
      <c r="L22" s="186">
        <f t="shared" si="15"/>
        <v>0</v>
      </c>
      <c r="M22" s="186">
        <f t="shared" si="15"/>
        <v>0</v>
      </c>
      <c r="N22" s="187">
        <f t="shared" si="15"/>
        <v>0</v>
      </c>
    </row>
    <row r="23" spans="1:28" ht="14.1" customHeight="1" x14ac:dyDescent="0.2">
      <c r="A23" s="62"/>
      <c r="B23" s="116" t="s">
        <v>21</v>
      </c>
      <c r="C23" s="42">
        <v>1639</v>
      </c>
      <c r="D23" s="43">
        <v>960</v>
      </c>
      <c r="E23" s="43">
        <v>750</v>
      </c>
      <c r="F23" s="43">
        <v>800</v>
      </c>
      <c r="G23" s="43"/>
      <c r="H23" s="43"/>
      <c r="I23" s="43"/>
      <c r="J23" s="41"/>
      <c r="K23" s="41"/>
      <c r="L23" s="43"/>
      <c r="M23" s="43"/>
      <c r="N23" s="70"/>
      <c r="P23" s="50"/>
      <c r="V23" s="68"/>
      <c r="W23" s="68"/>
      <c r="X23" s="68"/>
      <c r="Y23" s="68"/>
      <c r="Z23" s="68"/>
      <c r="AA23" s="68"/>
      <c r="AB23" s="68"/>
    </row>
    <row r="24" spans="1:28" ht="14.1" customHeight="1" x14ac:dyDescent="0.2">
      <c r="A24" s="62"/>
      <c r="B24" s="116" t="s">
        <v>83</v>
      </c>
      <c r="C24" s="42">
        <v>117</v>
      </c>
      <c r="D24" s="43">
        <v>191</v>
      </c>
      <c r="E24" s="43">
        <v>160</v>
      </c>
      <c r="F24" s="43">
        <v>100</v>
      </c>
      <c r="G24" s="43"/>
      <c r="H24" s="43"/>
      <c r="I24" s="43"/>
      <c r="J24" s="41"/>
      <c r="K24" s="41"/>
      <c r="L24" s="43"/>
      <c r="M24" s="43"/>
      <c r="N24" s="70"/>
      <c r="P24" s="50"/>
      <c r="V24" s="68"/>
      <c r="W24" s="68"/>
      <c r="X24" s="68"/>
      <c r="Y24" s="68"/>
      <c r="Z24" s="68"/>
      <c r="AA24" s="68"/>
      <c r="AB24" s="68"/>
    </row>
    <row r="25" spans="1:28" ht="14.1" customHeight="1" x14ac:dyDescent="0.2">
      <c r="A25" s="62"/>
      <c r="B25" s="116" t="s">
        <v>84</v>
      </c>
      <c r="C25" s="42">
        <v>139</v>
      </c>
      <c r="D25" s="43">
        <v>96</v>
      </c>
      <c r="E25" s="43">
        <v>90</v>
      </c>
      <c r="F25" s="43">
        <v>90</v>
      </c>
      <c r="G25" s="43"/>
      <c r="H25" s="43"/>
      <c r="I25" s="43"/>
      <c r="J25" s="41"/>
      <c r="K25" s="41"/>
      <c r="L25" s="43"/>
      <c r="M25" s="43"/>
      <c r="N25" s="70"/>
      <c r="P25" s="50"/>
      <c r="V25" s="68"/>
      <c r="W25" s="68"/>
      <c r="X25" s="68"/>
      <c r="Y25" s="68"/>
      <c r="Z25" s="68"/>
      <c r="AA25" s="68"/>
      <c r="AB25" s="68"/>
    </row>
    <row r="26" spans="1:28" ht="14.1" customHeight="1" x14ac:dyDescent="0.2">
      <c r="A26" s="62"/>
      <c r="B26" s="116" t="s">
        <v>86</v>
      </c>
      <c r="C26" s="42">
        <v>852</v>
      </c>
      <c r="D26" s="43">
        <v>981</v>
      </c>
      <c r="E26" s="43">
        <v>800</v>
      </c>
      <c r="F26" s="43">
        <v>800</v>
      </c>
      <c r="G26" s="43"/>
      <c r="H26" s="43"/>
      <c r="I26" s="43"/>
      <c r="J26" s="41"/>
      <c r="K26" s="41"/>
      <c r="L26" s="43"/>
      <c r="M26" s="43"/>
      <c r="N26" s="70"/>
      <c r="P26" s="50"/>
      <c r="V26" s="68"/>
      <c r="W26" s="68"/>
      <c r="X26" s="68"/>
      <c r="Y26" s="68"/>
      <c r="Z26" s="68"/>
      <c r="AA26" s="68"/>
      <c r="AB26" s="68"/>
    </row>
    <row r="27" spans="1:28" ht="14.1" customHeight="1" x14ac:dyDescent="0.2">
      <c r="A27" s="62"/>
      <c r="B27" s="116" t="s">
        <v>22</v>
      </c>
      <c r="C27" s="42">
        <v>244</v>
      </c>
      <c r="D27" s="43">
        <v>223</v>
      </c>
      <c r="E27" s="43">
        <v>100</v>
      </c>
      <c r="F27" s="43">
        <v>100</v>
      </c>
      <c r="G27" s="43"/>
      <c r="H27" s="43"/>
      <c r="I27" s="43"/>
      <c r="J27" s="41"/>
      <c r="K27" s="41"/>
      <c r="L27" s="43"/>
      <c r="M27" s="43"/>
      <c r="N27" s="70"/>
      <c r="P27" s="50"/>
      <c r="Y27" s="72"/>
      <c r="AB27" s="68"/>
    </row>
    <row r="28" spans="1:28" ht="14.1" customHeight="1" x14ac:dyDescent="0.2">
      <c r="A28" s="184"/>
      <c r="B28" s="185" t="s">
        <v>23</v>
      </c>
      <c r="C28" s="186">
        <f t="shared" ref="C28:F28" si="16">SUM(C23:C27)</f>
        <v>2991</v>
      </c>
      <c r="D28" s="186">
        <f t="shared" si="16"/>
        <v>2451</v>
      </c>
      <c r="E28" s="186">
        <f t="shared" si="16"/>
        <v>1900</v>
      </c>
      <c r="F28" s="186">
        <f t="shared" si="16"/>
        <v>1890</v>
      </c>
      <c r="G28" s="186">
        <f t="shared" ref="D28:N28" si="17">SUM(G23:G27)</f>
        <v>0</v>
      </c>
      <c r="H28" s="186">
        <f t="shared" si="17"/>
        <v>0</v>
      </c>
      <c r="I28" s="186">
        <f t="shared" si="17"/>
        <v>0</v>
      </c>
      <c r="J28" s="186">
        <f t="shared" si="17"/>
        <v>0</v>
      </c>
      <c r="K28" s="186">
        <f t="shared" si="17"/>
        <v>0</v>
      </c>
      <c r="L28" s="186">
        <f t="shared" si="17"/>
        <v>0</v>
      </c>
      <c r="M28" s="186">
        <f t="shared" si="17"/>
        <v>0</v>
      </c>
      <c r="N28" s="187">
        <f t="shared" si="17"/>
        <v>0</v>
      </c>
      <c r="O28" s="74"/>
      <c r="P28" s="50"/>
    </row>
    <row r="29" spans="1:28" ht="14.1" customHeight="1" x14ac:dyDescent="0.2">
      <c r="A29" s="107"/>
      <c r="B29" s="117" t="s">
        <v>40</v>
      </c>
      <c r="C29" s="108">
        <v>124</v>
      </c>
      <c r="D29" s="43">
        <v>157</v>
      </c>
      <c r="E29" s="43">
        <v>130</v>
      </c>
      <c r="F29" s="43">
        <v>130</v>
      </c>
      <c r="G29" s="105"/>
      <c r="H29" s="105"/>
      <c r="I29" s="105"/>
      <c r="J29" s="104"/>
      <c r="K29" s="104"/>
      <c r="L29" s="105"/>
      <c r="M29" s="105"/>
      <c r="N29" s="109"/>
      <c r="O29" s="74"/>
      <c r="P29" s="50"/>
      <c r="AB29" s="68"/>
    </row>
    <row r="30" spans="1:28" ht="14.1" customHeight="1" x14ac:dyDescent="0.2">
      <c r="A30" s="62"/>
      <c r="B30" s="114" t="s">
        <v>41</v>
      </c>
      <c r="C30" s="42">
        <v>5</v>
      </c>
      <c r="D30" s="43">
        <v>5</v>
      </c>
      <c r="E30" s="43">
        <v>5</v>
      </c>
      <c r="F30" s="43">
        <v>5</v>
      </c>
      <c r="G30" s="43"/>
      <c r="H30" s="43"/>
      <c r="I30" s="43"/>
      <c r="J30" s="41"/>
      <c r="K30" s="41"/>
      <c r="L30" s="43"/>
      <c r="M30" s="43"/>
      <c r="N30" s="70"/>
      <c r="O30" s="74"/>
      <c r="P30" s="50"/>
      <c r="AB30" s="68"/>
    </row>
    <row r="31" spans="1:28" ht="14.1" customHeight="1" x14ac:dyDescent="0.2">
      <c r="A31" s="62"/>
      <c r="B31" s="114" t="s">
        <v>42</v>
      </c>
      <c r="C31" s="42">
        <v>63</v>
      </c>
      <c r="D31" s="43">
        <v>42</v>
      </c>
      <c r="E31" s="43">
        <v>50</v>
      </c>
      <c r="F31" s="43">
        <v>50</v>
      </c>
      <c r="G31" s="43"/>
      <c r="H31" s="43"/>
      <c r="I31" s="43"/>
      <c r="J31" s="41"/>
      <c r="K31" s="41"/>
      <c r="L31" s="43"/>
      <c r="M31" s="43"/>
      <c r="N31" s="70"/>
      <c r="O31" s="74"/>
      <c r="P31" s="50"/>
      <c r="Y31" s="72"/>
      <c r="AB31" s="68"/>
    </row>
    <row r="32" spans="1:28" ht="14.1" customHeight="1" x14ac:dyDescent="0.2">
      <c r="A32" s="62"/>
      <c r="B32" s="114" t="s">
        <v>43</v>
      </c>
      <c r="C32" s="42">
        <v>17</v>
      </c>
      <c r="D32" s="43">
        <v>4</v>
      </c>
      <c r="E32" s="43">
        <v>5</v>
      </c>
      <c r="F32" s="43">
        <v>5</v>
      </c>
      <c r="G32" s="43"/>
      <c r="H32" s="43"/>
      <c r="I32" s="43"/>
      <c r="J32" s="41"/>
      <c r="K32" s="41"/>
      <c r="L32" s="43"/>
      <c r="M32" s="43"/>
      <c r="N32" s="70"/>
      <c r="O32" s="74"/>
      <c r="P32" s="50"/>
      <c r="AB32" s="68"/>
    </row>
    <row r="33" spans="1:28" ht="14.1" customHeight="1" x14ac:dyDescent="0.2">
      <c r="A33" s="62"/>
      <c r="B33" s="114" t="s">
        <v>44</v>
      </c>
      <c r="C33" s="42">
        <v>7</v>
      </c>
      <c r="D33" s="43">
        <v>25</v>
      </c>
      <c r="E33" s="43">
        <v>25</v>
      </c>
      <c r="F33" s="43">
        <v>25</v>
      </c>
      <c r="G33" s="43"/>
      <c r="H33" s="43"/>
      <c r="I33" s="43"/>
      <c r="J33" s="41"/>
      <c r="K33" s="41"/>
      <c r="L33" s="43"/>
      <c r="M33" s="43"/>
      <c r="N33" s="70"/>
      <c r="O33" s="50"/>
      <c r="P33" s="50"/>
      <c r="AB33" s="68"/>
    </row>
    <row r="34" spans="1:28" ht="14.1" customHeight="1" x14ac:dyDescent="0.2">
      <c r="A34" s="184"/>
      <c r="B34" s="185" t="s">
        <v>45</v>
      </c>
      <c r="C34" s="188">
        <f>SUM(C30:C33)</f>
        <v>92</v>
      </c>
      <c r="D34" s="188">
        <f t="shared" ref="D34:F34" si="18">SUM(D30:D33)</f>
        <v>76</v>
      </c>
      <c r="E34" s="188">
        <f t="shared" si="18"/>
        <v>85</v>
      </c>
      <c r="F34" s="188">
        <f t="shared" si="18"/>
        <v>85</v>
      </c>
      <c r="G34" s="188">
        <f t="shared" ref="D34:N34" si="19">SUM(G30:G33)</f>
        <v>0</v>
      </c>
      <c r="H34" s="188">
        <f t="shared" si="19"/>
        <v>0</v>
      </c>
      <c r="I34" s="188">
        <f t="shared" si="19"/>
        <v>0</v>
      </c>
      <c r="J34" s="188">
        <f t="shared" si="19"/>
        <v>0</v>
      </c>
      <c r="K34" s="188">
        <f t="shared" si="19"/>
        <v>0</v>
      </c>
      <c r="L34" s="188">
        <f t="shared" si="19"/>
        <v>0</v>
      </c>
      <c r="M34" s="188">
        <f t="shared" si="19"/>
        <v>0</v>
      </c>
      <c r="N34" s="189">
        <f t="shared" si="19"/>
        <v>0</v>
      </c>
      <c r="P34" s="50"/>
    </row>
    <row r="35" spans="1:28" ht="14.1" customHeight="1" x14ac:dyDescent="0.2">
      <c r="A35" s="59"/>
      <c r="B35" s="114" t="s">
        <v>46</v>
      </c>
      <c r="C35" s="40">
        <v>357</v>
      </c>
      <c r="D35" s="65">
        <v>223</v>
      </c>
      <c r="E35" s="65">
        <v>100</v>
      </c>
      <c r="F35" s="43">
        <v>100</v>
      </c>
      <c r="G35" s="43"/>
      <c r="H35" s="43"/>
      <c r="I35" s="43"/>
      <c r="J35" s="41"/>
      <c r="K35" s="41"/>
      <c r="L35" s="43"/>
      <c r="M35" s="43"/>
      <c r="N35" s="70"/>
      <c r="P35" s="50"/>
      <c r="AB35" s="68"/>
    </row>
    <row r="36" spans="1:28" ht="14.1" customHeight="1" x14ac:dyDescent="0.2">
      <c r="A36" s="107"/>
      <c r="B36" s="117" t="s">
        <v>62</v>
      </c>
      <c r="C36" s="110">
        <v>0</v>
      </c>
      <c r="D36" s="41">
        <v>0</v>
      </c>
      <c r="E36" s="41">
        <v>0</v>
      </c>
      <c r="F36" s="43">
        <v>0</v>
      </c>
      <c r="G36" s="105"/>
      <c r="H36" s="105"/>
      <c r="I36" s="105"/>
      <c r="J36" s="104"/>
      <c r="K36" s="104"/>
      <c r="L36" s="105"/>
      <c r="M36" s="105"/>
      <c r="N36" s="109"/>
      <c r="AB36" s="68"/>
    </row>
    <row r="37" spans="1:28" ht="14.1" customHeight="1" x14ac:dyDescent="0.2">
      <c r="A37" s="107"/>
      <c r="B37" s="117" t="s">
        <v>91</v>
      </c>
      <c r="C37" s="110">
        <v>0</v>
      </c>
      <c r="D37" s="41">
        <v>0</v>
      </c>
      <c r="E37" s="41">
        <v>0</v>
      </c>
      <c r="F37" s="43">
        <v>0</v>
      </c>
      <c r="G37" s="105"/>
      <c r="H37" s="105"/>
      <c r="I37" s="105"/>
      <c r="J37" s="104"/>
      <c r="K37" s="104"/>
      <c r="L37" s="105"/>
      <c r="M37" s="105"/>
      <c r="N37" s="109"/>
      <c r="AB37" s="68"/>
    </row>
    <row r="38" spans="1:28" ht="14.1" customHeight="1" x14ac:dyDescent="0.2">
      <c r="A38" s="198"/>
      <c r="B38" s="199" t="s">
        <v>88</v>
      </c>
      <c r="C38" s="200">
        <f>C22+C28+C29+C34+C35+C36+C37</f>
        <v>8500</v>
      </c>
      <c r="D38" s="200">
        <f t="shared" ref="D38:N38" si="20">D37+D36+D35+D34+D29+D28+D22</f>
        <v>8358</v>
      </c>
      <c r="E38" s="200">
        <f t="shared" si="20"/>
        <v>7715</v>
      </c>
      <c r="F38" s="200">
        <f t="shared" si="20"/>
        <v>7705</v>
      </c>
      <c r="G38" s="200">
        <f t="shared" si="20"/>
        <v>0</v>
      </c>
      <c r="H38" s="200">
        <f t="shared" si="20"/>
        <v>0</v>
      </c>
      <c r="I38" s="200">
        <f t="shared" si="20"/>
        <v>0</v>
      </c>
      <c r="J38" s="200">
        <f t="shared" si="20"/>
        <v>0</v>
      </c>
      <c r="K38" s="200">
        <f t="shared" si="20"/>
        <v>0</v>
      </c>
      <c r="L38" s="200">
        <f t="shared" si="20"/>
        <v>0</v>
      </c>
      <c r="M38" s="200">
        <f t="shared" si="20"/>
        <v>0</v>
      </c>
      <c r="N38" s="201">
        <f t="shared" si="20"/>
        <v>0</v>
      </c>
      <c r="Y38" s="72"/>
    </row>
    <row r="39" spans="1:28" ht="14.1" customHeight="1" thickBot="1" x14ac:dyDescent="0.25">
      <c r="A39" s="119"/>
      <c r="B39" s="118" t="s">
        <v>47</v>
      </c>
      <c r="C39" s="63">
        <f>C17-C38</f>
        <v>-2285</v>
      </c>
      <c r="D39" s="63">
        <f t="shared" ref="D39:N39" si="21">D17-D38</f>
        <v>-169</v>
      </c>
      <c r="E39" s="63">
        <f t="shared" si="21"/>
        <v>-15</v>
      </c>
      <c r="F39" s="63">
        <f t="shared" si="21"/>
        <v>-5</v>
      </c>
      <c r="G39" s="63">
        <f t="shared" si="21"/>
        <v>0</v>
      </c>
      <c r="H39" s="63">
        <f t="shared" si="21"/>
        <v>0</v>
      </c>
      <c r="I39" s="63">
        <f t="shared" si="21"/>
        <v>0</v>
      </c>
      <c r="J39" s="63">
        <f t="shared" si="21"/>
        <v>0</v>
      </c>
      <c r="K39" s="63">
        <f t="shared" si="21"/>
        <v>0</v>
      </c>
      <c r="L39" s="63">
        <f t="shared" si="21"/>
        <v>0</v>
      </c>
      <c r="M39" s="63">
        <f t="shared" si="21"/>
        <v>0</v>
      </c>
      <c r="N39" s="102">
        <f t="shared" si="21"/>
        <v>0</v>
      </c>
      <c r="Y39" s="68"/>
    </row>
    <row r="40" spans="1:28" ht="18" customHeight="1" thickBot="1" x14ac:dyDescent="0.3">
      <c r="A40" s="235" t="s">
        <v>50</v>
      </c>
      <c r="B40" s="236"/>
      <c r="C40" s="212">
        <f>C3+C17-C38</f>
        <v>380</v>
      </c>
      <c r="D40" s="212">
        <f t="shared" ref="D40:N40" si="22">D3+D17-D38</f>
        <v>211</v>
      </c>
      <c r="E40" s="212">
        <f t="shared" si="22"/>
        <v>196</v>
      </c>
      <c r="F40" s="212">
        <f t="shared" si="22"/>
        <v>191</v>
      </c>
      <c r="G40" s="212">
        <f t="shared" si="22"/>
        <v>191</v>
      </c>
      <c r="H40" s="212">
        <f t="shared" si="22"/>
        <v>191</v>
      </c>
      <c r="I40" s="212">
        <f t="shared" si="22"/>
        <v>191</v>
      </c>
      <c r="J40" s="212">
        <f t="shared" si="22"/>
        <v>191</v>
      </c>
      <c r="K40" s="212">
        <f t="shared" si="22"/>
        <v>191</v>
      </c>
      <c r="L40" s="212">
        <f t="shared" si="22"/>
        <v>191</v>
      </c>
      <c r="M40" s="212">
        <f t="shared" si="22"/>
        <v>191</v>
      </c>
      <c r="N40" s="213">
        <f t="shared" si="22"/>
        <v>191</v>
      </c>
    </row>
    <row r="41" spans="1:28" ht="18" customHeight="1" x14ac:dyDescent="0.25">
      <c r="A41" s="55"/>
      <c r="B41" s="56"/>
      <c r="C41" s="57"/>
      <c r="D41" s="58"/>
      <c r="E41" s="58"/>
      <c r="F41" s="58"/>
      <c r="G41" s="5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2021-03-01T11:45:11Z</dcterms:modified>
</cp:coreProperties>
</file>