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slikova\Documents\Moje dokumenty\Ulohy MZ SR\Hlásenia hospodárenia\2021\"/>
    </mc:Choice>
  </mc:AlternateContent>
  <xr:revisionPtr revIDLastSave="0" documentId="13_ncr:1_{FBD01387-1554-42BE-8F53-9B0FD3824589}" xr6:coauthVersionLast="46" xr6:coauthVersionMax="46" xr10:uidLastSave="{00000000-0000-0000-0000-000000000000}"/>
  <bookViews>
    <workbookView xWindow="28680" yWindow="-120" windowWidth="29040" windowHeight="17640" activeTab="1" xr2:uid="{00000000-000D-0000-FFFF-FFFF00000000}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91029"/>
</workbook>
</file>

<file path=xl/calcChain.xml><?xml version="1.0" encoding="utf-8"?>
<calcChain xmlns="http://schemas.openxmlformats.org/spreadsheetml/2006/main">
  <c r="E38" i="4" l="1"/>
  <c r="E18" i="4" s="1"/>
  <c r="D38" i="4"/>
  <c r="D18" i="4" s="1"/>
  <c r="G34" i="4"/>
  <c r="G38" i="4" s="1"/>
  <c r="G18" i="4" s="1"/>
  <c r="F34" i="4"/>
  <c r="E34" i="4"/>
  <c r="D34" i="4"/>
  <c r="G28" i="4"/>
  <c r="F28" i="4"/>
  <c r="F38" i="4" s="1"/>
  <c r="E28" i="4"/>
  <c r="D28" i="4"/>
  <c r="E22" i="4"/>
  <c r="D22" i="4"/>
  <c r="F17" i="4"/>
  <c r="E17" i="4"/>
  <c r="E39" i="4" s="1"/>
  <c r="D17" i="4"/>
  <c r="D39" i="4" s="1"/>
  <c r="G13" i="4"/>
  <c r="G17" i="4" s="1"/>
  <c r="F13" i="4"/>
  <c r="E13" i="4"/>
  <c r="D13" i="4"/>
  <c r="F9" i="4"/>
  <c r="D3" i="4"/>
  <c r="D40" i="4" s="1"/>
  <c r="E3" i="4" s="1"/>
  <c r="E40" i="4" s="1"/>
  <c r="F3" i="4" s="1"/>
  <c r="F40" i="4" s="1"/>
  <c r="G3" i="4" s="1"/>
  <c r="D36" i="3"/>
  <c r="D22" i="3"/>
  <c r="D27" i="3" s="1"/>
  <c r="C22" i="3"/>
  <c r="C27" i="3" s="1"/>
  <c r="D9" i="3"/>
  <c r="D14" i="3" s="1"/>
  <c r="C9" i="3"/>
  <c r="C14" i="3" s="1"/>
  <c r="G39" i="4" l="1"/>
  <c r="G9" i="4"/>
  <c r="G40" i="4"/>
  <c r="F18" i="4"/>
  <c r="F39" i="4"/>
  <c r="D9" i="4"/>
  <c r="E9" i="4"/>
  <c r="C28" i="3"/>
  <c r="C34" i="3" s="1"/>
  <c r="D28" i="3"/>
  <c r="D34" i="3" s="1"/>
  <c r="B1" i="4"/>
  <c r="B1" i="1"/>
  <c r="B1" i="3"/>
  <c r="C34" i="4"/>
  <c r="C28" i="4"/>
  <c r="C22" i="4"/>
  <c r="C13" i="4"/>
  <c r="C17" i="4" s="1"/>
  <c r="C9" i="4" s="1"/>
  <c r="H37" i="3" l="1"/>
  <c r="H36" i="3"/>
  <c r="E37" i="3"/>
  <c r="E36" i="3"/>
  <c r="H26" i="3" l="1"/>
  <c r="E26" i="3"/>
  <c r="D14" i="1" l="1"/>
  <c r="D21" i="1" s="1"/>
  <c r="E14" i="1"/>
  <c r="F14" i="1"/>
  <c r="F21" i="1" s="1"/>
  <c r="G14" i="1"/>
  <c r="H14" i="1"/>
  <c r="I14" i="1"/>
  <c r="J14" i="1"/>
  <c r="J21" i="1" s="1"/>
  <c r="K14" i="1"/>
  <c r="L14" i="1"/>
  <c r="M14" i="1"/>
  <c r="N14" i="1"/>
  <c r="N21" i="1" s="1"/>
  <c r="C14" i="1"/>
  <c r="N6" i="1"/>
  <c r="M6" i="1"/>
  <c r="L6" i="1"/>
  <c r="K6" i="1"/>
  <c r="J6" i="1"/>
  <c r="I6" i="1"/>
  <c r="H6" i="1"/>
  <c r="G6" i="1"/>
  <c r="F6" i="1"/>
  <c r="E6" i="1"/>
  <c r="D6" i="1"/>
  <c r="C6" i="1"/>
  <c r="D4" i="1"/>
  <c r="E4" i="1"/>
  <c r="E11" i="1" s="1"/>
  <c r="F4" i="1"/>
  <c r="F11" i="1" s="1"/>
  <c r="G4" i="1"/>
  <c r="G11" i="1" s="1"/>
  <c r="H4" i="1"/>
  <c r="I4" i="1"/>
  <c r="I11" i="1" s="1"/>
  <c r="J4" i="1"/>
  <c r="J11" i="1" s="1"/>
  <c r="K4" i="1"/>
  <c r="K11" i="1" s="1"/>
  <c r="L4" i="1"/>
  <c r="M4" i="1"/>
  <c r="M11" i="1" s="1"/>
  <c r="N4" i="1"/>
  <c r="N11" i="1" s="1"/>
  <c r="C4" i="1"/>
  <c r="M21" i="1"/>
  <c r="L21" i="1"/>
  <c r="K21" i="1"/>
  <c r="I21" i="1"/>
  <c r="H21" i="1"/>
  <c r="G21" i="1"/>
  <c r="E21" i="1"/>
  <c r="H33" i="3"/>
  <c r="H32" i="3"/>
  <c r="H31" i="3"/>
  <c r="H30" i="3"/>
  <c r="H29" i="3"/>
  <c r="H25" i="3"/>
  <c r="H24" i="3"/>
  <c r="H23" i="3"/>
  <c r="H21" i="3"/>
  <c r="H20" i="3"/>
  <c r="H19" i="3"/>
  <c r="H18" i="3"/>
  <c r="H17" i="3"/>
  <c r="H16" i="3"/>
  <c r="H13" i="3"/>
  <c r="H12" i="3"/>
  <c r="H11" i="3"/>
  <c r="H10" i="3"/>
  <c r="H8" i="3"/>
  <c r="H7" i="3"/>
  <c r="H6" i="3"/>
  <c r="E33" i="3"/>
  <c r="E32" i="3"/>
  <c r="E31" i="3"/>
  <c r="E30" i="3"/>
  <c r="E29" i="3"/>
  <c r="E25" i="3"/>
  <c r="E24" i="3"/>
  <c r="E23" i="3"/>
  <c r="E21" i="3"/>
  <c r="E20" i="3"/>
  <c r="E19" i="3"/>
  <c r="E18" i="3"/>
  <c r="E17" i="3"/>
  <c r="E16" i="3"/>
  <c r="E13" i="3"/>
  <c r="E12" i="3"/>
  <c r="E11" i="3"/>
  <c r="E10" i="3"/>
  <c r="E7" i="3"/>
  <c r="E8" i="3"/>
  <c r="E6" i="3"/>
  <c r="L11" i="1" l="1"/>
  <c r="H11" i="1"/>
  <c r="D11" i="1"/>
  <c r="H22" i="3" l="1"/>
  <c r="E22" i="3"/>
  <c r="C21" i="1"/>
  <c r="C11" i="1"/>
  <c r="H13" i="4"/>
  <c r="I13" i="4"/>
  <c r="J13" i="4"/>
  <c r="K13" i="4"/>
  <c r="L13" i="4"/>
  <c r="M13" i="4"/>
  <c r="N13" i="4"/>
  <c r="H34" i="4"/>
  <c r="I34" i="4"/>
  <c r="J34" i="4"/>
  <c r="K34" i="4"/>
  <c r="L34" i="4"/>
  <c r="M34" i="4"/>
  <c r="N34" i="4"/>
  <c r="H28" i="4"/>
  <c r="I28" i="4"/>
  <c r="J28" i="4"/>
  <c r="K28" i="4"/>
  <c r="L28" i="4"/>
  <c r="M28" i="4"/>
  <c r="N28" i="4"/>
  <c r="H22" i="4"/>
  <c r="I22" i="4"/>
  <c r="J22" i="4"/>
  <c r="K22" i="4"/>
  <c r="L22" i="4"/>
  <c r="M22" i="4"/>
  <c r="N22" i="4"/>
  <c r="C38" i="4"/>
  <c r="C18" i="4" s="1"/>
  <c r="H17" i="4"/>
  <c r="I17" i="4"/>
  <c r="J17" i="4"/>
  <c r="K17" i="4"/>
  <c r="L17" i="4"/>
  <c r="M17" i="4"/>
  <c r="N17" i="4"/>
  <c r="H27" i="3" l="1"/>
  <c r="H14" i="3"/>
  <c r="N38" i="4"/>
  <c r="N39" i="4" s="1"/>
  <c r="L38" i="4"/>
  <c r="L39" i="4" s="1"/>
  <c r="J38" i="4"/>
  <c r="J39" i="4" s="1"/>
  <c r="H38" i="4"/>
  <c r="H39" i="4" s="1"/>
  <c r="M38" i="4"/>
  <c r="M39" i="4" s="1"/>
  <c r="K38" i="4"/>
  <c r="K39" i="4" s="1"/>
  <c r="I38" i="4"/>
  <c r="I39" i="4" s="1"/>
  <c r="C40" i="4"/>
  <c r="C39" i="4"/>
  <c r="H9" i="3"/>
  <c r="E9" i="3"/>
  <c r="E27" i="3"/>
  <c r="H3" i="4" l="1"/>
  <c r="H40" i="4" s="1"/>
  <c r="I3" i="4" s="1"/>
  <c r="I40" i="4" s="1"/>
  <c r="H28" i="3"/>
  <c r="H34" i="3"/>
  <c r="E14" i="3"/>
  <c r="E28" i="3" l="1"/>
  <c r="J3" i="4"/>
  <c r="J40" i="4" s="1"/>
  <c r="E34" i="3" l="1"/>
  <c r="K3" i="4"/>
  <c r="K40" i="4" s="1"/>
  <c r="L3" i="4" l="1"/>
  <c r="L40" i="4" s="1"/>
  <c r="M3" i="4" l="1"/>
  <c r="M40" i="4" s="1"/>
  <c r="N3" i="4"/>
  <c r="N40" i="4" s="1"/>
</calcChain>
</file>

<file path=xl/sharedStrings.xml><?xml version="1.0" encoding="utf-8"?>
<sst xmlns="http://schemas.openxmlformats.org/spreadsheetml/2006/main" count="153" uniqueCount="134">
  <si>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</si>
  <si>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</si>
  <si>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</si>
  <si>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</si>
  <si>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</si>
  <si>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</si>
  <si>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</si>
  <si>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</si>
  <si>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</si>
  <si>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</si>
  <si>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</si>
  <si>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</si>
  <si>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</si>
  <si>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</si>
  <si>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</si>
  <si>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</si>
  <si>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</si>
  <si>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</si>
  <si>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</si>
  <si>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</si>
  <si>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</si>
  <si>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</si>
  <si>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</si>
  <si>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</si>
  <si>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</si>
  <si>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</si>
  <si>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</si>
  <si>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</si>
  <si>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</si>
  <si>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</si>
  <si>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</si>
  <si>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</si>
  <si>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</si>
  <si>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</si>
  <si>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</si>
  <si>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</si>
  <si>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</si>
  <si>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</si>
  <si>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</si>
  <si>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</si>
  <si>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</si>
  <si>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</si>
  <si>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</si>
  <si>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</si>
  <si>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</si>
  <si>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</si>
  <si>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</si>
  <si>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</si>
  <si>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</si>
  <si>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</si>
  <si>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</si>
  <si>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</si>
  <si>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</si>
  <si>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</si>
  <si>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</si>
  <si>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</si>
  <si>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</si>
  <si>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</si>
  <si>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</si>
  <si>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</si>
  <si>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</si>
  <si>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</si>
  <si>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</si>
  <si>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</si>
  <si>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</si>
  <si>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</si>
  <si>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</si>
  <si>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</si>
  <si>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</si>
  <si>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</si>
  <si>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</si>
  <si>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</si>
  <si>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</si>
  <si>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</si>
  <si>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</si>
  <si>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</si>
  <si>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</si>
  <si>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</si>
  <si>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</si>
  <si>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</si>
  <si>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</si>
  <si>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</si>
  <si>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</si>
  <si>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</si>
  <si>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</si>
  <si>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</si>
  <si>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</si>
  <si>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</si>
  <si>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</si>
  <si>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</si>
  <si>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</si>
  <si>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</si>
  <si>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</si>
  <si>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</si>
  <si>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</si>
  <si>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 xml:space="preserve">Počet hospitalizačných prípadov </t>
  </si>
  <si>
    <t>Komentár a poznámky:</t>
  </si>
  <si>
    <t>za mesiac</t>
  </si>
  <si>
    <t>celkovo od 1.1.</t>
  </si>
  <si>
    <t xml:space="preserve">Suma fakturovaná dodávateľmi </t>
  </si>
  <si>
    <t xml:space="preserve">Suma platieb dodávateľom </t>
  </si>
  <si>
    <t>rok 2021</t>
  </si>
  <si>
    <t>Skutočnosť                    k 31.1.2021</t>
  </si>
  <si>
    <t>Skutočnosť                    k 28.2.2021</t>
  </si>
  <si>
    <t>Skutočnosť                    k 31.3.2021</t>
  </si>
  <si>
    <t>Skutočnosť                    k 30.4.2021</t>
  </si>
  <si>
    <t>Skutočnosť                    k 31.5.2021</t>
  </si>
  <si>
    <t>Skutočnosť                    k 30.6.2021</t>
  </si>
  <si>
    <t>Skutočnosť                    k 31.7.2021</t>
  </si>
  <si>
    <t>Skutočnosť                    k 31.8.2021</t>
  </si>
  <si>
    <t>Skutočnosť                    k 30.9.2021</t>
  </si>
  <si>
    <t>Skutočnosť                    k 31.10.2021</t>
  </si>
  <si>
    <t>Skutočnosť                    k 30.11.2021</t>
  </si>
  <si>
    <t>Skutočnosť                    k 31.12.2021</t>
  </si>
  <si>
    <t>Skutočnosť 01_2021</t>
  </si>
  <si>
    <t>Výhľad 06_2021</t>
  </si>
  <si>
    <t>Výhľad 07_2021</t>
  </si>
  <si>
    <t>Výhľad 08_2021</t>
  </si>
  <si>
    <t>Výhľad 09_2021</t>
  </si>
  <si>
    <t>Výhľad 10_2021</t>
  </si>
  <si>
    <t>Výhľad 11_2021</t>
  </si>
  <si>
    <t>Výhľad 12_2021</t>
  </si>
  <si>
    <t xml:space="preserve">Vypracoval: Ing. Magdaléna Marcinová, Zuzana Vaslíková </t>
  </si>
  <si>
    <t>Kontakt: 043/4203456, 043/4203600</t>
  </si>
  <si>
    <t xml:space="preserve">Mail: marcinova@unm.sk, vaslikova@unm.sk </t>
  </si>
  <si>
    <t>Univerzitná nemocnica Martin</t>
  </si>
  <si>
    <t>Február 2021</t>
  </si>
  <si>
    <t>Február</t>
  </si>
  <si>
    <t>Január-Február</t>
  </si>
  <si>
    <t>V položke "Počet hospitalizačných prípadov" je uvedený aj počet JZS (za február 528 prípadov a za 1-2 854 prípadov), ktorú UNM vykazuje do zdravotných poisťovní na základe zmlúv.</t>
  </si>
  <si>
    <t>Skutočnosť 2/2021</t>
  </si>
  <si>
    <t>Plán 3/2021</t>
  </si>
  <si>
    <t>Plán 4/2021</t>
  </si>
  <si>
    <t>Plán 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</si>
</sst>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(#,##0\);\-"/>
    <numFmt numFmtId="165" formatCode="#,##0;[Red]\ \(#,##0\);\-"/>
  </numFmts>
  <fonts count="24" x14ac:knownFonts="1"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color theme="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40" fontId="7" fillId="0" borderId="0" applyFont="0" applyFill="0" applyBorder="0" applyAlignment="0" applyProtection="0"/>
    <xf numFmtId="0" fontId="20" fillId="0" borderId="0"/>
    <xf numFmtId="0" fontId="20" fillId="0" borderId="0"/>
    <xf numFmtId="0" fontId="8" fillId="0" borderId="0"/>
    <xf numFmtId="0" fontId="3" fillId="0" borderId="0"/>
    <xf numFmtId="0" fontId="20" fillId="0" borderId="0"/>
    <xf numFmtId="0" fontId="20" fillId="0" borderId="0"/>
    <xf numFmtId="0" fontId="3" fillId="0" borderId="0"/>
    <xf numFmtId="0" fontId="20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265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4" fillId="0" borderId="1" xfId="0" applyFont="1" applyFill="1" applyBorder="1"/>
    <xf numFmtId="0" fontId="0" fillId="0" borderId="1" xfId="0" applyBorder="1"/>
    <xf numFmtId="0" fontId="4" fillId="0" borderId="0" xfId="0" applyFont="1" applyBorder="1"/>
    <xf numFmtId="164" fontId="4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5" borderId="0" xfId="0" applyFont="1" applyFill="1" applyBorder="1" applyAlignment="1">
      <alignment horizontal="center"/>
    </xf>
    <xf numFmtId="0" fontId="0" fillId="5" borderId="0" xfId="0" applyFill="1" applyBorder="1"/>
    <xf numFmtId="164" fontId="0" fillId="5" borderId="0" xfId="0" applyNumberFormat="1" applyFont="1" applyFill="1" applyBorder="1" applyAlignment="1">
      <alignment horizontal="right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0" fillId="0" borderId="0" xfId="0" applyFill="1"/>
    <xf numFmtId="0" fontId="8" fillId="0" borderId="0" xfId="2" applyFont="1" applyFill="1" applyBorder="1" applyAlignment="1"/>
    <xf numFmtId="49" fontId="0" fillId="0" borderId="0" xfId="0" applyNumberFormat="1" applyFill="1" applyAlignment="1">
      <alignment horizontal="right"/>
    </xf>
    <xf numFmtId="0" fontId="0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>
      <alignment horizontal="left"/>
    </xf>
    <xf numFmtId="0" fontId="10" fillId="0" borderId="0" xfId="0" applyFont="1"/>
    <xf numFmtId="0" fontId="0" fillId="0" borderId="0" xfId="0" applyFont="1" applyBorder="1"/>
    <xf numFmtId="49" fontId="4" fillId="0" borderId="0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0" fontId="13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3" fontId="13" fillId="0" borderId="1" xfId="13" applyNumberFormat="1" applyFont="1" applyBorder="1" applyAlignment="1">
      <alignment horizontal="right"/>
    </xf>
    <xf numFmtId="3" fontId="13" fillId="0" borderId="1" xfId="0" applyNumberFormat="1" applyFont="1" applyBorder="1"/>
    <xf numFmtId="3" fontId="16" fillId="0" borderId="1" xfId="13" applyNumberFormat="1" applyFont="1" applyBorder="1" applyAlignment="1">
      <alignment horizontal="right"/>
    </xf>
    <xf numFmtId="3" fontId="16" fillId="0" borderId="1" xfId="0" applyNumberFormat="1" applyFont="1" applyBorder="1"/>
    <xf numFmtId="0" fontId="11" fillId="0" borderId="0" xfId="0" applyFont="1" applyFill="1" applyAlignment="1">
      <alignment horizontal="center" vertical="center"/>
    </xf>
    <xf numFmtId="164" fontId="3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0" fontId="17" fillId="0" borderId="0" xfId="0" applyFont="1" applyFill="1" applyBorder="1"/>
    <xf numFmtId="49" fontId="0" fillId="0" borderId="0" xfId="0" applyNumberFormat="1" applyFont="1"/>
    <xf numFmtId="0" fontId="0" fillId="0" borderId="0" xfId="0" applyBorder="1"/>
    <xf numFmtId="0" fontId="0" fillId="5" borderId="0" xfId="0" applyFont="1" applyFill="1"/>
    <xf numFmtId="0" fontId="16" fillId="0" borderId="1" xfId="0" applyFont="1" applyBorder="1" applyAlignment="1">
      <alignment horizontal="center"/>
    </xf>
    <xf numFmtId="0" fontId="8" fillId="0" borderId="1" xfId="0" applyFont="1" applyFill="1" applyBorder="1"/>
    <xf numFmtId="16" fontId="13" fillId="0" borderId="1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49" fontId="14" fillId="0" borderId="0" xfId="0" applyNumberFormat="1" applyFont="1" applyFill="1" applyBorder="1" applyAlignment="1">
      <alignment horizontal="right"/>
    </xf>
    <xf numFmtId="3" fontId="13" fillId="0" borderId="0" xfId="0" applyNumberFormat="1" applyFont="1" applyFill="1" applyBorder="1"/>
    <xf numFmtId="0" fontId="13" fillId="0" borderId="9" xfId="0" applyFont="1" applyBorder="1" applyAlignment="1">
      <alignment horizontal="center"/>
    </xf>
    <xf numFmtId="16" fontId="13" fillId="0" borderId="9" xfId="0" applyNumberFormat="1" applyFont="1" applyBorder="1"/>
    <xf numFmtId="16" fontId="16" fillId="0" borderId="9" xfId="0" applyNumberFormat="1" applyFont="1" applyBorder="1"/>
    <xf numFmtId="16" fontId="13" fillId="0" borderId="9" xfId="0" applyNumberFormat="1" applyFont="1" applyBorder="1" applyAlignment="1">
      <alignment horizontal="center"/>
    </xf>
    <xf numFmtId="3" fontId="13" fillId="4" borderId="5" xfId="0" applyNumberFormat="1" applyFont="1" applyFill="1" applyBorder="1" applyAlignment="1">
      <alignment horizontal="right"/>
    </xf>
    <xf numFmtId="0" fontId="8" fillId="5" borderId="1" xfId="0" applyFont="1" applyFill="1" applyBorder="1"/>
    <xf numFmtId="3" fontId="13" fillId="5" borderId="1" xfId="0" applyNumberFormat="1" applyFont="1" applyFill="1" applyBorder="1"/>
    <xf numFmtId="0" fontId="13" fillId="0" borderId="0" xfId="0" applyFont="1"/>
    <xf numFmtId="3" fontId="0" fillId="0" borderId="0" xfId="0" applyNumberFormat="1"/>
    <xf numFmtId="3" fontId="8" fillId="0" borderId="0" xfId="0" applyNumberFormat="1" applyFont="1"/>
    <xf numFmtId="3" fontId="13" fillId="0" borderId="10" xfId="0" applyNumberFormat="1" applyFont="1" applyBorder="1"/>
    <xf numFmtId="3" fontId="16" fillId="0" borderId="10" xfId="0" applyNumberFormat="1" applyFont="1" applyBorder="1"/>
    <xf numFmtId="4" fontId="0" fillId="0" borderId="0" xfId="0" applyNumberFormat="1" applyAlignment="1"/>
    <xf numFmtId="4" fontId="0" fillId="0" borderId="0" xfId="0" applyNumberFormat="1"/>
    <xf numFmtId="3" fontId="16" fillId="3" borderId="1" xfId="0" applyNumberFormat="1" applyFont="1" applyFill="1" applyBorder="1"/>
    <xf numFmtId="0" fontId="0" fillId="0" borderId="0" xfId="0" applyBorder="1" applyAlignment="1">
      <alignment horizontal="right"/>
    </xf>
    <xf numFmtId="0" fontId="16" fillId="5" borderId="1" xfId="0" applyFont="1" applyFill="1" applyBorder="1" applyAlignment="1">
      <alignment horizontal="center"/>
    </xf>
    <xf numFmtId="0" fontId="0" fillId="0" borderId="6" xfId="0" applyFont="1" applyBorder="1"/>
    <xf numFmtId="0" fontId="14" fillId="0" borderId="0" xfId="0" applyFont="1" applyFill="1" applyBorder="1" applyAlignment="1">
      <alignment horizontal="center"/>
    </xf>
    <xf numFmtId="16" fontId="13" fillId="0" borderId="1" xfId="5" applyNumberFormat="1" applyFont="1" applyBorder="1" applyAlignment="1">
      <alignment horizontal="center"/>
    </xf>
    <xf numFmtId="0" fontId="3" fillId="0" borderId="1" xfId="5" applyFill="1" applyBorder="1" applyAlignment="1">
      <alignment horizontal="left"/>
    </xf>
    <xf numFmtId="0" fontId="4" fillId="0" borderId="0" xfId="0" applyFont="1" applyFill="1" applyBorder="1"/>
    <xf numFmtId="0" fontId="0" fillId="0" borderId="1" xfId="5" applyFont="1" applyBorder="1" applyAlignment="1">
      <alignment horizontal="left"/>
    </xf>
    <xf numFmtId="0" fontId="0" fillId="0" borderId="1" xfId="0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23" xfId="0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16" fontId="13" fillId="0" borderId="1" xfId="0" applyNumberFormat="1" applyFont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4" fillId="0" borderId="14" xfId="0" applyFont="1" applyBorder="1"/>
    <xf numFmtId="0" fontId="0" fillId="0" borderId="8" xfId="0" applyFont="1" applyBorder="1" applyAlignment="1">
      <alignment horizontal="left"/>
    </xf>
    <xf numFmtId="0" fontId="0" fillId="0" borderId="14" xfId="0" applyFont="1" applyBorder="1"/>
    <xf numFmtId="0" fontId="0" fillId="0" borderId="8" xfId="0" applyBorder="1"/>
    <xf numFmtId="49" fontId="4" fillId="0" borderId="15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right"/>
    </xf>
    <xf numFmtId="49" fontId="4" fillId="0" borderId="14" xfId="0" applyNumberFormat="1" applyFont="1" applyBorder="1" applyAlignment="1">
      <alignment horizontal="right"/>
    </xf>
    <xf numFmtId="49" fontId="22" fillId="2" borderId="1" xfId="0" applyNumberFormat="1" applyFont="1" applyFill="1" applyBorder="1" applyAlignment="1">
      <alignment horizontal="center" vertical="center" wrapText="1"/>
    </xf>
    <xf numFmtId="3" fontId="13" fillId="4" borderId="25" xfId="0" applyNumberFormat="1" applyFont="1" applyFill="1" applyBorder="1" applyAlignment="1">
      <alignment horizontal="right"/>
    </xf>
    <xf numFmtId="3" fontId="13" fillId="0" borderId="1" xfId="0" applyNumberFormat="1" applyFont="1" applyFill="1" applyBorder="1" applyAlignment="1">
      <alignment horizontal="right"/>
    </xf>
    <xf numFmtId="3" fontId="13" fillId="0" borderId="1" xfId="0" applyNumberFormat="1" applyFont="1" applyFill="1" applyBorder="1"/>
    <xf numFmtId="3" fontId="16" fillId="0" borderId="1" xfId="0" applyNumberFormat="1" applyFont="1" applyFill="1" applyBorder="1"/>
    <xf numFmtId="3" fontId="13" fillId="0" borderId="10" xfId="0" applyNumberFormat="1" applyFont="1" applyFill="1" applyBorder="1"/>
    <xf numFmtId="0" fontId="13" fillId="0" borderId="9" xfId="0" applyFont="1" applyFill="1" applyBorder="1" applyAlignment="1">
      <alignment horizontal="center"/>
    </xf>
    <xf numFmtId="3" fontId="16" fillId="0" borderId="1" xfId="13" applyNumberFormat="1" applyFont="1" applyFill="1" applyBorder="1" applyAlignment="1">
      <alignment horizontal="right"/>
    </xf>
    <xf numFmtId="3" fontId="16" fillId="0" borderId="10" xfId="0" applyNumberFormat="1" applyFont="1" applyFill="1" applyBorder="1"/>
    <xf numFmtId="3" fontId="13" fillId="0" borderId="1" xfId="13" applyNumberFormat="1" applyFont="1" applyFill="1" applyBorder="1" applyAlignment="1">
      <alignment horizontal="right"/>
    </xf>
    <xf numFmtId="0" fontId="13" fillId="0" borderId="2" xfId="0" applyNumberFormat="1" applyFont="1" applyFill="1" applyBorder="1"/>
    <xf numFmtId="0" fontId="14" fillId="0" borderId="9" xfId="0" applyFont="1" applyFill="1" applyBorder="1"/>
    <xf numFmtId="0" fontId="13" fillId="0" borderId="2" xfId="0" applyNumberFormat="1" applyFont="1" applyBorder="1"/>
    <xf numFmtId="0" fontId="13" fillId="0" borderId="2" xfId="0" applyNumberFormat="1" applyFont="1" applyBorder="1" applyAlignment="1">
      <alignment horizontal="left"/>
    </xf>
    <xf numFmtId="0" fontId="16" fillId="3" borderId="2" xfId="0" applyNumberFormat="1" applyFont="1" applyFill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2" xfId="0" applyNumberFormat="1" applyFont="1" applyFill="1" applyBorder="1" applyAlignment="1">
      <alignment horizontal="left"/>
    </xf>
    <xf numFmtId="0" fontId="14" fillId="4" borderId="16" xfId="0" applyNumberFormat="1" applyFont="1" applyFill="1" applyBorder="1" applyAlignment="1">
      <alignment horizontal="left"/>
    </xf>
    <xf numFmtId="0" fontId="13" fillId="4" borderId="1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0" fillId="8" borderId="1" xfId="0" applyFont="1" applyFill="1" applyBorder="1"/>
    <xf numFmtId="0" fontId="14" fillId="12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left"/>
    </xf>
    <xf numFmtId="0" fontId="14" fillId="13" borderId="1" xfId="0" applyFont="1" applyFill="1" applyBorder="1" applyAlignment="1">
      <alignment horizontal="center"/>
    </xf>
    <xf numFmtId="0" fontId="4" fillId="13" borderId="1" xfId="0" applyFont="1" applyFill="1" applyBorder="1"/>
    <xf numFmtId="49" fontId="21" fillId="9" borderId="5" xfId="0" applyNumberFormat="1" applyFont="1" applyFill="1" applyBorder="1" applyAlignment="1">
      <alignment horizontal="center" vertical="center"/>
    </xf>
    <xf numFmtId="49" fontId="21" fillId="9" borderId="5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0" fillId="0" borderId="2" xfId="0" applyNumberFormat="1" applyFont="1" applyBorder="1" applyAlignment="1">
      <alignment horizontal="right"/>
    </xf>
    <xf numFmtId="0" fontId="0" fillId="0" borderId="1" xfId="5" applyFont="1" applyFill="1" applyBorder="1" applyAlignment="1">
      <alignment horizontal="left"/>
    </xf>
    <xf numFmtId="0" fontId="4" fillId="3" borderId="0" xfId="5" applyFont="1" applyFill="1" applyBorder="1"/>
    <xf numFmtId="0" fontId="15" fillId="0" borderId="0" xfId="0" applyFont="1" applyBorder="1"/>
    <xf numFmtId="0" fontId="13" fillId="0" borderId="0" xfId="0" applyNumberFormat="1" applyFont="1" applyBorder="1"/>
    <xf numFmtId="49" fontId="14" fillId="0" borderId="0" xfId="0" applyNumberFormat="1" applyFont="1" applyBorder="1" applyAlignment="1">
      <alignment horizontal="right"/>
    </xf>
    <xf numFmtId="0" fontId="13" fillId="0" borderId="0" xfId="0" applyFont="1" applyBorder="1"/>
    <xf numFmtId="0" fontId="14" fillId="0" borderId="12" xfId="0" applyFont="1" applyFill="1" applyBorder="1"/>
    <xf numFmtId="0" fontId="13" fillId="0" borderId="27" xfId="0" applyNumberFormat="1" applyFont="1" applyFill="1" applyBorder="1"/>
    <xf numFmtId="3" fontId="13" fillId="0" borderId="13" xfId="0" applyNumberFormat="1" applyFont="1" applyFill="1" applyBorder="1"/>
    <xf numFmtId="3" fontId="16" fillId="0" borderId="13" xfId="0" applyNumberFormat="1" applyFont="1" applyFill="1" applyBorder="1"/>
    <xf numFmtId="3" fontId="13" fillId="0" borderId="24" xfId="0" applyNumberFormat="1" applyFont="1" applyFill="1" applyBorder="1"/>
    <xf numFmtId="0" fontId="0" fillId="10" borderId="5" xfId="0" applyFill="1" applyBorder="1"/>
    <xf numFmtId="0" fontId="13" fillId="6" borderId="1" xfId="0" applyFont="1" applyFill="1" applyBorder="1" applyAlignment="1">
      <alignment horizontal="center"/>
    </xf>
    <xf numFmtId="0" fontId="0" fillId="6" borderId="1" xfId="0" applyFill="1" applyBorder="1"/>
    <xf numFmtId="0" fontId="0" fillId="7" borderId="1" xfId="0" applyFill="1" applyBorder="1" applyAlignment="1">
      <alignment horizontal="left"/>
    </xf>
    <xf numFmtId="0" fontId="0" fillId="11" borderId="1" xfId="0" applyFont="1" applyFill="1" applyBorder="1" applyAlignment="1">
      <alignment horizontal="center"/>
    </xf>
    <xf numFmtId="0" fontId="4" fillId="11" borderId="1" xfId="0" applyFont="1" applyFill="1" applyBorder="1"/>
    <xf numFmtId="3" fontId="15" fillId="11" borderId="1" xfId="13" applyNumberFormat="1" applyFont="1" applyFill="1" applyBorder="1"/>
    <xf numFmtId="3" fontId="4" fillId="11" borderId="2" xfId="0" applyNumberFormat="1" applyFont="1" applyFill="1" applyBorder="1" applyAlignment="1">
      <alignment horizontal="right"/>
    </xf>
    <xf numFmtId="0" fontId="6" fillId="15" borderId="3" xfId="0" applyFont="1" applyFill="1" applyBorder="1" applyAlignment="1">
      <alignment horizontal="center" vertical="center" wrapText="1"/>
    </xf>
    <xf numFmtId="0" fontId="6" fillId="15" borderId="26" xfId="0" applyFont="1" applyFill="1" applyBorder="1" applyAlignment="1">
      <alignment horizontal="center" vertical="center" wrapText="1"/>
    </xf>
    <xf numFmtId="0" fontId="14" fillId="14" borderId="7" xfId="0" applyFont="1" applyFill="1" applyBorder="1"/>
    <xf numFmtId="0" fontId="13" fillId="14" borderId="8" xfId="0" applyNumberFormat="1" applyFont="1" applyFill="1" applyBorder="1"/>
    <xf numFmtId="3" fontId="13" fillId="14" borderId="8" xfId="0" applyNumberFormat="1" applyFont="1" applyFill="1" applyBorder="1"/>
    <xf numFmtId="0" fontId="14" fillId="16" borderId="7" xfId="0" applyFont="1" applyFill="1" applyBorder="1"/>
    <xf numFmtId="0" fontId="13" fillId="16" borderId="8" xfId="0" applyNumberFormat="1" applyFont="1" applyFill="1" applyBorder="1"/>
    <xf numFmtId="3" fontId="13" fillId="16" borderId="8" xfId="0" applyNumberFormat="1" applyFont="1" applyFill="1" applyBorder="1"/>
    <xf numFmtId="0" fontId="13" fillId="8" borderId="9" xfId="0" applyFont="1" applyFill="1" applyBorder="1" applyAlignment="1">
      <alignment horizontal="center"/>
    </xf>
    <xf numFmtId="0" fontId="13" fillId="8" borderId="2" xfId="0" applyNumberFormat="1" applyFont="1" applyFill="1" applyBorder="1"/>
    <xf numFmtId="3" fontId="16" fillId="8" borderId="1" xfId="13" applyNumberFormat="1" applyFont="1" applyFill="1" applyBorder="1" applyAlignment="1">
      <alignment horizontal="right"/>
    </xf>
    <xf numFmtId="3" fontId="16" fillId="8" borderId="10" xfId="13" applyNumberFormat="1" applyFont="1" applyFill="1" applyBorder="1" applyAlignment="1">
      <alignment horizontal="right"/>
    </xf>
    <xf numFmtId="0" fontId="13" fillId="7" borderId="9" xfId="0" applyFont="1" applyFill="1" applyBorder="1" applyAlignment="1">
      <alignment horizontal="center"/>
    </xf>
    <xf numFmtId="0" fontId="13" fillId="7" borderId="2" xfId="0" applyNumberFormat="1" applyFont="1" applyFill="1" applyBorder="1" applyAlignment="1">
      <alignment horizontal="left"/>
    </xf>
    <xf numFmtId="3" fontId="16" fillId="7" borderId="1" xfId="13" applyNumberFormat="1" applyFont="1" applyFill="1" applyBorder="1" applyAlignment="1">
      <alignment horizontal="right"/>
    </xf>
    <xf numFmtId="3" fontId="16" fillId="7" borderId="10" xfId="13" applyNumberFormat="1" applyFont="1" applyFill="1" applyBorder="1" applyAlignment="1">
      <alignment horizontal="right"/>
    </xf>
    <xf numFmtId="3" fontId="13" fillId="7" borderId="1" xfId="13" applyNumberFormat="1" applyFont="1" applyFill="1" applyBorder="1" applyAlignment="1">
      <alignment horizontal="right"/>
    </xf>
    <xf numFmtId="3" fontId="13" fillId="7" borderId="10" xfId="13" applyNumberFormat="1" applyFont="1" applyFill="1" applyBorder="1" applyAlignment="1">
      <alignment horizontal="right"/>
    </xf>
    <xf numFmtId="3" fontId="16" fillId="14" borderId="8" xfId="13" applyNumberFormat="1" applyFont="1" applyFill="1" applyBorder="1" applyAlignment="1">
      <alignment horizontal="right"/>
    </xf>
    <xf numFmtId="3" fontId="19" fillId="14" borderId="8" xfId="0" applyNumberFormat="1" applyFont="1" applyFill="1" applyBorder="1"/>
    <xf numFmtId="3" fontId="13" fillId="14" borderId="11" xfId="0" applyNumberFormat="1" applyFont="1" applyFill="1" applyBorder="1"/>
    <xf numFmtId="0" fontId="13" fillId="16" borderId="12" xfId="0" applyFont="1" applyFill="1" applyBorder="1" applyAlignment="1">
      <alignment horizontal="center"/>
    </xf>
    <xf numFmtId="0" fontId="13" fillId="16" borderId="27" xfId="0" applyNumberFormat="1" applyFont="1" applyFill="1" applyBorder="1"/>
    <xf numFmtId="3" fontId="16" fillId="16" borderId="13" xfId="0" applyNumberFormat="1" applyFont="1" applyFill="1" applyBorder="1"/>
    <xf numFmtId="3" fontId="16" fillId="16" borderId="24" xfId="0" applyNumberFormat="1" applyFont="1" applyFill="1" applyBorder="1"/>
    <xf numFmtId="0" fontId="13" fillId="14" borderId="9" xfId="0" applyFont="1" applyFill="1" applyBorder="1" applyAlignment="1">
      <alignment horizontal="center"/>
    </xf>
    <xf numFmtId="0" fontId="13" fillId="14" borderId="2" xfId="0" applyNumberFormat="1" applyFont="1" applyFill="1" applyBorder="1"/>
    <xf numFmtId="3" fontId="13" fillId="14" borderId="1" xfId="13" applyNumberFormat="1" applyFont="1" applyFill="1" applyBorder="1" applyAlignment="1">
      <alignment horizontal="right"/>
    </xf>
    <xf numFmtId="3" fontId="13" fillId="14" borderId="10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8" fillId="12" borderId="8" xfId="0" applyNumberFormat="1" applyFont="1" applyFill="1" applyBorder="1"/>
    <xf numFmtId="3" fontId="18" fillId="12" borderId="8" xfId="0" applyNumberFormat="1" applyFont="1" applyFill="1" applyBorder="1"/>
    <xf numFmtId="3" fontId="3" fillId="12" borderId="8" xfId="0" applyNumberFormat="1" applyFont="1" applyFill="1" applyBorder="1"/>
    <xf numFmtId="3" fontId="0" fillId="12" borderId="11" xfId="0" applyNumberFormat="1" applyFill="1" applyBorder="1"/>
    <xf numFmtId="0" fontId="12" fillId="13" borderId="28" xfId="0" applyNumberFormat="1" applyFont="1" applyFill="1" applyBorder="1" applyAlignment="1"/>
    <xf numFmtId="0" fontId="10" fillId="13" borderId="29" xfId="0" applyNumberFormat="1" applyFont="1" applyFill="1" applyBorder="1" applyAlignment="1"/>
    <xf numFmtId="3" fontId="14" fillId="13" borderId="30" xfId="0" applyNumberFormat="1" applyFont="1" applyFill="1" applyBorder="1" applyAlignment="1">
      <alignment horizontal="right"/>
    </xf>
    <xf numFmtId="3" fontId="14" fillId="13" borderId="30" xfId="0" applyNumberFormat="1" applyFont="1" applyFill="1" applyBorder="1"/>
    <xf numFmtId="3" fontId="14" fillId="13" borderId="31" xfId="0" applyNumberFormat="1" applyFont="1" applyFill="1" applyBorder="1"/>
    <xf numFmtId="3" fontId="14" fillId="13" borderId="3" xfId="0" applyNumberFormat="1" applyFont="1" applyFill="1" applyBorder="1" applyAlignment="1">
      <alignment horizontal="right"/>
    </xf>
    <xf numFmtId="3" fontId="14" fillId="13" borderId="26" xfId="0" applyNumberFormat="1" applyFont="1" applyFill="1" applyBorder="1" applyAlignment="1">
      <alignment horizontal="right"/>
    </xf>
    <xf numFmtId="3" fontId="14" fillId="16" borderId="8" xfId="0" applyNumberFormat="1" applyFont="1" applyFill="1" applyBorder="1" applyAlignment="1">
      <alignment horizontal="right"/>
    </xf>
    <xf numFmtId="3" fontId="19" fillId="16" borderId="8" xfId="0" applyNumberFormat="1" applyFont="1" applyFill="1" applyBorder="1"/>
    <xf numFmtId="3" fontId="13" fillId="16" borderId="11" xfId="0" applyNumberFormat="1" applyFont="1" applyFill="1" applyBorder="1"/>
    <xf numFmtId="0" fontId="2" fillId="0" borderId="1" xfId="0" applyFont="1" applyBorder="1" applyAlignment="1">
      <alignment vertical="center"/>
    </xf>
    <xf numFmtId="3" fontId="13" fillId="0" borderId="1" xfId="0" applyNumberFormat="1" applyFont="1" applyBorder="1" applyAlignment="1">
      <alignment horizontal="right"/>
    </xf>
    <xf numFmtId="3" fontId="13" fillId="0" borderId="13" xfId="0" applyNumberFormat="1" applyFont="1" applyBorder="1" applyAlignment="1">
      <alignment horizontal="right"/>
    </xf>
    <xf numFmtId="3" fontId="13" fillId="0" borderId="13" xfId="0" applyNumberFormat="1" applyFont="1" applyBorder="1"/>
    <xf numFmtId="49" fontId="0" fillId="0" borderId="0" xfId="0" applyNumberFormat="1"/>
    <xf numFmtId="3" fontId="23" fillId="0" borderId="1" xfId="0" applyNumberFormat="1" applyFont="1" applyBorder="1" applyAlignment="1">
      <alignment vertical="center"/>
    </xf>
    <xf numFmtId="3" fontId="8" fillId="0" borderId="1" xfId="15" applyNumberFormat="1" applyFont="1" applyBorder="1" applyAlignment="1">
      <alignment vertical="center"/>
    </xf>
    <xf numFmtId="3" fontId="0" fillId="8" borderId="1" xfId="0" applyNumberFormat="1" applyFill="1" applyBorder="1" applyAlignment="1">
      <alignment horizontal="right" vertical="center"/>
    </xf>
    <xf numFmtId="3" fontId="0" fillId="10" borderId="1" xfId="0" applyNumberFormat="1" applyFill="1" applyBorder="1" applyAlignment="1">
      <alignment horizontal="right" vertical="center"/>
    </xf>
    <xf numFmtId="3" fontId="0" fillId="10" borderId="5" xfId="0" applyNumberForma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3" fontId="0" fillId="0" borderId="15" xfId="0" applyNumberFormat="1" applyBorder="1" applyAlignment="1">
      <alignment horizontal="right" vertical="center"/>
    </xf>
    <xf numFmtId="3" fontId="0" fillId="7" borderId="1" xfId="0" applyNumberFormat="1" applyFill="1" applyBorder="1" applyAlignment="1">
      <alignment horizontal="right" vertical="center"/>
    </xf>
    <xf numFmtId="3" fontId="0" fillId="6" borderId="1" xfId="0" applyNumberFormat="1" applyFill="1" applyBorder="1" applyAlignment="1">
      <alignment horizontal="right" vertical="center"/>
    </xf>
    <xf numFmtId="3" fontId="4" fillId="12" borderId="1" xfId="0" applyNumberFormat="1" applyFont="1" applyFill="1" applyBorder="1" applyAlignment="1">
      <alignment horizontal="right" vertical="center"/>
    </xf>
    <xf numFmtId="3" fontId="4" fillId="13" borderId="1" xfId="0" applyNumberFormat="1" applyFont="1" applyFill="1" applyBorder="1" applyAlignment="1">
      <alignment horizontal="right" vertical="center"/>
    </xf>
    <xf numFmtId="3" fontId="4" fillId="13" borderId="5" xfId="0" applyNumberFormat="1" applyFont="1" applyFill="1" applyBorder="1" applyAlignment="1">
      <alignment horizontal="right" vertical="center"/>
    </xf>
    <xf numFmtId="0" fontId="4" fillId="3" borderId="0" xfId="5" applyFont="1" applyFill="1" applyAlignment="1">
      <alignment vertical="center"/>
    </xf>
    <xf numFmtId="3" fontId="3" fillId="0" borderId="1" xfId="5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3" fontId="0" fillId="0" borderId="1" xfId="5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9" fontId="0" fillId="0" borderId="8" xfId="0" applyNumberFormat="1" applyFont="1" applyBorder="1" applyAlignment="1">
      <alignment horizontal="right" vertical="center"/>
    </xf>
    <xf numFmtId="3" fontId="0" fillId="0" borderId="8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9" fontId="0" fillId="0" borderId="1" xfId="0" applyNumberFormat="1" applyFont="1" applyBorder="1" applyAlignment="1">
      <alignment horizontal="right" vertical="center"/>
    </xf>
    <xf numFmtId="9" fontId="0" fillId="8" borderId="1" xfId="0" applyNumberFormat="1" applyFont="1" applyFill="1" applyBorder="1" applyAlignment="1">
      <alignment horizontal="right" vertical="center"/>
    </xf>
    <xf numFmtId="3" fontId="0" fillId="8" borderId="1" xfId="0" applyNumberFormat="1" applyFont="1" applyFill="1" applyBorder="1" applyAlignment="1">
      <alignment horizontal="right" vertical="center"/>
    </xf>
    <xf numFmtId="3" fontId="0" fillId="5" borderId="1" xfId="0" applyNumberFormat="1" applyFont="1" applyFill="1" applyBorder="1" applyAlignment="1">
      <alignment horizontal="right" vertical="center"/>
    </xf>
    <xf numFmtId="9" fontId="0" fillId="10" borderId="5" xfId="0" applyNumberFormat="1" applyFont="1" applyFill="1" applyBorder="1" applyAlignment="1">
      <alignment horizontal="right" vertical="center"/>
    </xf>
    <xf numFmtId="3" fontId="0" fillId="10" borderId="5" xfId="0" applyNumberFormat="1" applyFont="1" applyFill="1" applyBorder="1" applyAlignment="1">
      <alignment horizontal="right" vertical="center"/>
    </xf>
    <xf numFmtId="9" fontId="0" fillId="0" borderId="15" xfId="0" applyNumberFormat="1" applyFont="1" applyBorder="1" applyAlignment="1">
      <alignment horizontal="right" vertical="center"/>
    </xf>
    <xf numFmtId="3" fontId="0" fillId="0" borderId="14" xfId="0" applyNumberFormat="1" applyFont="1" applyBorder="1" applyAlignment="1">
      <alignment horizontal="right" vertical="center"/>
    </xf>
    <xf numFmtId="3" fontId="0" fillId="0" borderId="15" xfId="0" applyNumberFormat="1" applyFont="1" applyBorder="1" applyAlignment="1">
      <alignment horizontal="right" vertical="center"/>
    </xf>
    <xf numFmtId="9" fontId="0" fillId="0" borderId="2" xfId="0" applyNumberFormat="1" applyFont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3" fontId="0" fillId="0" borderId="1" xfId="0" applyNumberFormat="1" applyFont="1" applyFill="1" applyBorder="1" applyAlignment="1">
      <alignment horizontal="right" vertical="center"/>
    </xf>
    <xf numFmtId="9" fontId="0" fillId="7" borderId="1" xfId="0" applyNumberFormat="1" applyFont="1" applyFill="1" applyBorder="1" applyAlignment="1">
      <alignment horizontal="right" vertical="center"/>
    </xf>
    <xf numFmtId="3" fontId="0" fillId="7" borderId="1" xfId="0" applyNumberFormat="1" applyFont="1" applyFill="1" applyBorder="1" applyAlignment="1">
      <alignment horizontal="right" vertical="center"/>
    </xf>
    <xf numFmtId="9" fontId="0" fillId="6" borderId="1" xfId="0" applyNumberFormat="1" applyFont="1" applyFill="1" applyBorder="1" applyAlignment="1">
      <alignment horizontal="right" vertical="center"/>
    </xf>
    <xf numFmtId="3" fontId="0" fillId="6" borderId="1" xfId="0" applyNumberFormat="1" applyFont="1" applyFill="1" applyBorder="1" applyAlignment="1">
      <alignment horizontal="right" vertical="center"/>
    </xf>
    <xf numFmtId="9" fontId="4" fillId="12" borderId="1" xfId="0" applyNumberFormat="1" applyFont="1" applyFill="1" applyBorder="1" applyAlignment="1">
      <alignment horizontal="right" vertical="center"/>
    </xf>
    <xf numFmtId="9" fontId="4" fillId="13" borderId="5" xfId="0" applyNumberFormat="1" applyFont="1" applyFill="1" applyBorder="1" applyAlignment="1">
      <alignment horizontal="right" vertical="center"/>
    </xf>
    <xf numFmtId="165" fontId="0" fillId="0" borderId="15" xfId="0" applyNumberFormat="1" applyFont="1" applyBorder="1" applyAlignment="1">
      <alignment horizontal="right" vertical="center"/>
    </xf>
    <xf numFmtId="3" fontId="0" fillId="0" borderId="15" xfId="0" applyNumberFormat="1" applyFont="1" applyFill="1" applyBorder="1" applyAlignment="1">
      <alignment horizontal="right" vertical="center"/>
    </xf>
    <xf numFmtId="165" fontId="0" fillId="0" borderId="8" xfId="0" applyNumberFormat="1" applyFont="1" applyBorder="1" applyAlignment="1">
      <alignment horizontal="right" vertical="center"/>
    </xf>
    <xf numFmtId="165" fontId="0" fillId="0" borderId="1" xfId="0" applyNumberFormat="1" applyFont="1" applyBorder="1" applyAlignment="1">
      <alignment horizontal="right" vertical="center"/>
    </xf>
    <xf numFmtId="165" fontId="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ont="1" applyBorder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3" fontId="8" fillId="0" borderId="1" xfId="0" applyNumberFormat="1" applyFont="1" applyBorder="1"/>
    <xf numFmtId="3" fontId="21" fillId="0" borderId="1" xfId="0" applyNumberFormat="1" applyFont="1" applyBorder="1"/>
    <xf numFmtId="49" fontId="21" fillId="9" borderId="14" xfId="0" applyNumberFormat="1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49" fontId="21" fillId="9" borderId="14" xfId="0" applyNumberFormat="1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21" fillId="9" borderId="4" xfId="0" applyFont="1" applyFill="1" applyBorder="1" applyAlignment="1">
      <alignment horizontal="left" vertical="center"/>
    </xf>
    <xf numFmtId="0" fontId="21" fillId="9" borderId="16" xfId="0" applyFont="1" applyFill="1" applyBorder="1" applyAlignment="1">
      <alignment horizontal="left" vertical="center"/>
    </xf>
    <xf numFmtId="0" fontId="21" fillId="9" borderId="17" xfId="0" applyFont="1" applyFill="1" applyBorder="1" applyAlignment="1">
      <alignment horizontal="left" vertical="center"/>
    </xf>
    <xf numFmtId="0" fontId="21" fillId="9" borderId="18" xfId="0" applyFont="1" applyFill="1" applyBorder="1" applyAlignment="1">
      <alignment horizontal="left" vertical="center"/>
    </xf>
    <xf numFmtId="0" fontId="21" fillId="9" borderId="19" xfId="0" applyFont="1" applyFill="1" applyBorder="1" applyAlignment="1">
      <alignment horizontal="left" vertical="center"/>
    </xf>
    <xf numFmtId="0" fontId="22" fillId="2" borderId="14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2" fillId="13" borderId="21" xfId="0" applyNumberFormat="1" applyFont="1" applyFill="1" applyBorder="1" applyAlignment="1">
      <alignment horizontal="center"/>
    </xf>
    <xf numFmtId="0" fontId="12" fillId="13" borderId="22" xfId="0" applyNumberFormat="1" applyFont="1" applyFill="1" applyBorder="1" applyAlignment="1">
      <alignment horizontal="center"/>
    </xf>
    <xf numFmtId="0" fontId="22" fillId="15" borderId="28" xfId="0" applyFont="1" applyFill="1" applyBorder="1" applyAlignment="1">
      <alignment horizontal="left" vertical="center"/>
    </xf>
    <xf numFmtId="0" fontId="22" fillId="15" borderId="29" xfId="0" applyFont="1" applyFill="1" applyBorder="1" applyAlignment="1">
      <alignment horizontal="left" vertical="center"/>
    </xf>
    <xf numFmtId="3" fontId="14" fillId="13" borderId="30" xfId="0" applyNumberFormat="1" applyFont="1" applyFill="1" applyBorder="1" applyAlignment="1">
      <alignment wrapText="1"/>
    </xf>
    <xf numFmtId="3" fontId="16" fillId="0" borderId="13" xfId="0" applyNumberFormat="1" applyFont="1" applyBorder="1"/>
  </cellXfs>
  <cellStyles count="16">
    <cellStyle name="čiarky 2" xfId="1" xr:uid="{00000000-0005-0000-0000-000000000000}"/>
    <cellStyle name="Normal 2" xfId="2" xr:uid="{00000000-0005-0000-0000-000001000000}"/>
    <cellStyle name="Normal 2 2" xfId="3" xr:uid="{00000000-0005-0000-0000-000002000000}"/>
    <cellStyle name="Normálna" xfId="0" builtinId="0"/>
    <cellStyle name="Normálna 2" xfId="4" xr:uid="{00000000-0005-0000-0000-000004000000}"/>
    <cellStyle name="Normálna 3" xfId="5" xr:uid="{00000000-0005-0000-0000-000005000000}"/>
    <cellStyle name="Normálna 4" xfId="6" xr:uid="{00000000-0005-0000-0000-000006000000}"/>
    <cellStyle name="Normálna 7" xfId="15" xr:uid="{B5C2736F-A2E5-4AF0-8CAF-17CD93BC4B8F}"/>
    <cellStyle name="normálne 2" xfId="7" xr:uid="{00000000-0005-0000-0000-000007000000}"/>
    <cellStyle name="normálne 2 2" xfId="8" xr:uid="{00000000-0005-0000-0000-000008000000}"/>
    <cellStyle name="normálne 3" xfId="9" xr:uid="{00000000-0005-0000-0000-000009000000}"/>
    <cellStyle name="normálne 3 2" xfId="10" xr:uid="{00000000-0005-0000-0000-00000A000000}"/>
    <cellStyle name="Percent 2" xfId="11" xr:uid="{00000000-0005-0000-0000-00000B000000}"/>
    <cellStyle name="Percent 2 2" xfId="12" xr:uid="{00000000-0005-0000-0000-00000C000000}"/>
    <cellStyle name="Percentá" xfId="13" builtinId="5"/>
    <cellStyle name="Percentá 2" xfId="14" xr:uid="{00000000-0005-0000-0000-00000E000000}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27"/>
  <sheetViews>
    <sheetView showGridLines="0" workbookViewId="0">
      <selection activeCell="A17" sqref="A17"/>
    </sheetView>
  </sheetViews>
  <sheetFormatPr defaultRowHeight="12.75" x14ac:dyDescent="0.2"/>
  <cols>
    <col min="1" max="1" width="126.7109375" style="19" customWidth="1"/>
    <col min="2" max="2" width="14.140625" style="19" customWidth="1"/>
    <col min="3" max="16384" width="9.140625" style="19"/>
  </cols>
  <sheetData>
    <row r="1" spans="1:2" ht="18" customHeight="1" x14ac:dyDescent="0.25">
      <c r="A1" s="17"/>
      <c r="B1" s="18"/>
    </row>
    <row r="2" spans="1:2" ht="23.25" customHeight="1" x14ac:dyDescent="0.2">
      <c r="A2" s="20"/>
      <c r="B2" s="21"/>
    </row>
    <row r="3" spans="1:2" ht="23.25" customHeight="1" x14ac:dyDescent="0.2">
      <c r="A3" s="22"/>
      <c r="B3" s="21"/>
    </row>
    <row r="4" spans="1:2" ht="23.25" customHeight="1" x14ac:dyDescent="0.2">
      <c r="A4" s="22"/>
      <c r="B4" s="21"/>
    </row>
    <row r="5" spans="1:2" ht="23.25" customHeight="1" x14ac:dyDescent="0.2">
      <c r="A5" s="22"/>
      <c r="B5" s="21"/>
    </row>
    <row r="6" spans="1:2" ht="23.25" customHeight="1" x14ac:dyDescent="0.2">
      <c r="A6" s="43" t="s">
        <v>49</v>
      </c>
      <c r="B6" s="21"/>
    </row>
    <row r="7" spans="1:2" ht="23.25" customHeight="1" x14ac:dyDescent="0.25">
      <c r="A7" s="23"/>
      <c r="B7" s="21"/>
    </row>
    <row r="8" spans="1:2" ht="23.25" customHeight="1" x14ac:dyDescent="0.25">
      <c r="A8" s="24"/>
      <c r="B8" s="21"/>
    </row>
    <row r="9" spans="1:2" ht="23.25" customHeight="1" x14ac:dyDescent="0.2">
      <c r="A9" s="25" t="s">
        <v>125</v>
      </c>
      <c r="B9" s="21"/>
    </row>
    <row r="10" spans="1:2" ht="23.25" customHeight="1" x14ac:dyDescent="0.2">
      <c r="B10" s="21"/>
    </row>
    <row r="11" spans="1:2" ht="23.25" customHeight="1" x14ac:dyDescent="0.2">
      <c r="B11" s="21"/>
    </row>
    <row r="12" spans="1:2" ht="23.25" customHeight="1" x14ac:dyDescent="0.2">
      <c r="B12" s="21"/>
    </row>
    <row r="13" spans="1:2" ht="23.25" customHeight="1" x14ac:dyDescent="0.2">
      <c r="A13" s="22"/>
      <c r="B13" s="21"/>
    </row>
    <row r="14" spans="1:2" ht="23.25" customHeight="1" x14ac:dyDescent="0.2">
      <c r="A14" s="22"/>
      <c r="B14" s="21"/>
    </row>
    <row r="15" spans="1:2" ht="23.25" customHeight="1" x14ac:dyDescent="0.2">
      <c r="A15" s="22"/>
      <c r="B15" s="21"/>
    </row>
    <row r="16" spans="1:2" ht="23.25" customHeight="1" x14ac:dyDescent="0.25">
      <c r="A16" s="26"/>
      <c r="B16" s="21"/>
    </row>
    <row r="17" spans="1:2" ht="20.25" customHeight="1" x14ac:dyDescent="0.25">
      <c r="A17" s="27" t="s">
        <v>126</v>
      </c>
      <c r="B17" s="21"/>
    </row>
    <row r="18" spans="1:2" ht="23.25" customHeight="1" x14ac:dyDescent="0.2">
      <c r="A18" s="22"/>
      <c r="B18" s="21"/>
    </row>
    <row r="19" spans="1:2" ht="23.25" customHeight="1" x14ac:dyDescent="0.2">
      <c r="A19" s="28"/>
      <c r="B19" s="21"/>
    </row>
    <row r="20" spans="1:2" ht="23.25" customHeight="1" x14ac:dyDescent="0.2">
      <c r="A20" t="s">
        <v>122</v>
      </c>
      <c r="B20" s="21"/>
    </row>
    <row r="21" spans="1:2" ht="23.25" customHeight="1" x14ac:dyDescent="0.2">
      <c r="A21" t="s">
        <v>123</v>
      </c>
      <c r="B21" s="21"/>
    </row>
    <row r="22" spans="1:2" ht="23.25" customHeight="1" x14ac:dyDescent="0.2">
      <c r="A22" t="s">
        <v>124</v>
      </c>
      <c r="B22" s="21"/>
    </row>
    <row r="23" spans="1:2" ht="23.25" customHeight="1" x14ac:dyDescent="0.2">
      <c r="A23" s="22"/>
      <c r="B23" s="21"/>
    </row>
    <row r="24" spans="1:2" ht="23.25" customHeight="1" x14ac:dyDescent="0.2">
      <c r="A24" s="29"/>
      <c r="B24" s="21"/>
    </row>
    <row r="25" spans="1:2" x14ac:dyDescent="0.2">
      <c r="A25" s="22" t="s">
        <v>92</v>
      </c>
    </row>
    <row r="26" spans="1:2" x14ac:dyDescent="0.2">
      <c r="A26" s="22" t="s">
        <v>93</v>
      </c>
    </row>
    <row r="27" spans="1:2" x14ac:dyDescent="0.2">
      <c r="A27" s="22" t="s">
        <v>94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J57"/>
  <sheetViews>
    <sheetView showGridLines="0" tabSelected="1"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4.7109375" style="1" customWidth="1"/>
    <col min="2" max="2" width="39.7109375" style="31" customWidth="1"/>
    <col min="3" max="3" width="18" style="32" customWidth="1"/>
    <col min="4" max="8" width="16.7109375" style="33" customWidth="1"/>
    <col min="9" max="16384" width="9.140625" style="1"/>
  </cols>
  <sheetData>
    <row r="1" spans="1:10" ht="20.100000000000001" customHeight="1" x14ac:dyDescent="0.25">
      <c r="A1" s="30"/>
      <c r="B1" s="31" t="str">
        <f>Cover!A9</f>
        <v>Univerzitná nemocnica Martin</v>
      </c>
      <c r="H1" s="33" t="s">
        <v>101</v>
      </c>
      <c r="I1" s="48"/>
      <c r="J1" s="48"/>
    </row>
    <row r="2" spans="1:10" ht="20.100000000000001" customHeight="1" x14ac:dyDescent="0.2">
      <c r="A2" s="249" t="s">
        <v>0</v>
      </c>
      <c r="B2" s="250"/>
      <c r="C2" s="243" t="s">
        <v>9</v>
      </c>
      <c r="D2" s="244"/>
      <c r="E2" s="245"/>
      <c r="F2" s="246" t="s">
        <v>10</v>
      </c>
      <c r="G2" s="247"/>
      <c r="H2" s="248"/>
    </row>
    <row r="3" spans="1:10" ht="20.100000000000001" customHeight="1" x14ac:dyDescent="0.2">
      <c r="A3" s="251"/>
      <c r="B3" s="252"/>
      <c r="C3" s="243" t="s">
        <v>127</v>
      </c>
      <c r="D3" s="244"/>
      <c r="E3" s="245"/>
      <c r="F3" s="246" t="s">
        <v>128</v>
      </c>
      <c r="G3" s="247"/>
      <c r="H3" s="248"/>
    </row>
    <row r="4" spans="1:10" ht="20.100000000000001" customHeight="1" x14ac:dyDescent="0.2">
      <c r="A4" s="253"/>
      <c r="B4" s="252"/>
      <c r="C4" s="122" t="s">
        <v>11</v>
      </c>
      <c r="D4" s="123" t="s">
        <v>12</v>
      </c>
      <c r="E4" s="123" t="s">
        <v>72</v>
      </c>
      <c r="F4" s="122" t="s">
        <v>11</v>
      </c>
      <c r="G4" s="123" t="s">
        <v>12</v>
      </c>
      <c r="H4" s="123" t="s">
        <v>72</v>
      </c>
    </row>
    <row r="5" spans="1:10" ht="20.100000000000001" customHeight="1" x14ac:dyDescent="0.2">
      <c r="A5" s="90" t="s">
        <v>51</v>
      </c>
      <c r="B5" s="92"/>
      <c r="C5" s="96"/>
      <c r="D5" s="94"/>
      <c r="E5" s="94"/>
      <c r="F5" s="96"/>
      <c r="G5" s="94"/>
      <c r="H5" s="95"/>
    </row>
    <row r="6" spans="1:10" ht="20.100000000000001" customHeight="1" x14ac:dyDescent="0.2">
      <c r="A6" s="34">
        <v>1</v>
      </c>
      <c r="B6" s="93" t="s">
        <v>13</v>
      </c>
      <c r="C6" s="195">
        <v>5633.3333333333312</v>
      </c>
      <c r="D6" s="196">
        <v>5668.6704800000007</v>
      </c>
      <c r="E6" s="212">
        <f>D6/C6</f>
        <v>1.0062728662721898</v>
      </c>
      <c r="F6" s="213">
        <v>11266.666666666662</v>
      </c>
      <c r="G6" s="213">
        <v>11002.33123</v>
      </c>
      <c r="H6" s="212">
        <f>G6/F6</f>
        <v>0.97653827485207134</v>
      </c>
    </row>
    <row r="7" spans="1:10" ht="20.100000000000001" customHeight="1" x14ac:dyDescent="0.2">
      <c r="A7" s="34">
        <v>2</v>
      </c>
      <c r="B7" s="9" t="s">
        <v>14</v>
      </c>
      <c r="C7" s="195">
        <v>1616.6666666666672</v>
      </c>
      <c r="D7" s="196">
        <v>1549.5974799999999</v>
      </c>
      <c r="E7" s="212">
        <f t="shared" ref="E7:E37" si="0">D7/C7</f>
        <v>0.95851390515463886</v>
      </c>
      <c r="F7" s="214">
        <v>3233.3333333333344</v>
      </c>
      <c r="G7" s="214">
        <v>3247.48218</v>
      </c>
      <c r="H7" s="215">
        <f t="shared" ref="H7:H34" si="1">G7/F7</f>
        <v>1.0043759319587626</v>
      </c>
    </row>
    <row r="8" spans="1:10" ht="20.100000000000001" customHeight="1" x14ac:dyDescent="0.2">
      <c r="A8" s="34">
        <v>3</v>
      </c>
      <c r="B8" s="6" t="s">
        <v>15</v>
      </c>
      <c r="C8" s="195">
        <v>458.33333364409884</v>
      </c>
      <c r="D8" s="196">
        <v>597.67842000000007</v>
      </c>
      <c r="E8" s="212">
        <f t="shared" si="0"/>
        <v>1.3040256427521904</v>
      </c>
      <c r="F8" s="214">
        <v>916.66666728819769</v>
      </c>
      <c r="G8" s="214">
        <v>856.38470000000007</v>
      </c>
      <c r="H8" s="215">
        <f t="shared" si="1"/>
        <v>0.93423785391200975</v>
      </c>
    </row>
    <row r="9" spans="1:10" ht="20.100000000000001" customHeight="1" x14ac:dyDescent="0.2">
      <c r="A9" s="89">
        <v>4</v>
      </c>
      <c r="B9" s="117" t="s">
        <v>16</v>
      </c>
      <c r="C9" s="197">
        <f t="shared" ref="C9" si="2">SUM(C6:C8)</f>
        <v>7708.3333336440974</v>
      </c>
      <c r="D9" s="197">
        <f>SUM(D6:D8)</f>
        <v>7815.9463800000012</v>
      </c>
      <c r="E9" s="216">
        <f t="shared" si="0"/>
        <v>1.0139606114185815</v>
      </c>
      <c r="F9" s="217">
        <v>15416.666667288195</v>
      </c>
      <c r="G9" s="217">
        <v>15106.198109999999</v>
      </c>
      <c r="H9" s="216">
        <f t="shared" si="1"/>
        <v>0.9798614989875235</v>
      </c>
    </row>
    <row r="10" spans="1:10" s="50" customFormat="1" ht="20.100000000000001" customHeight="1" x14ac:dyDescent="0.2">
      <c r="A10" s="51">
        <v>5</v>
      </c>
      <c r="B10" s="52" t="s">
        <v>17</v>
      </c>
      <c r="C10" s="195">
        <v>623.33333333333326</v>
      </c>
      <c r="D10" s="196">
        <v>368.08204999999998</v>
      </c>
      <c r="E10" s="215">
        <f t="shared" si="0"/>
        <v>0.59050596256684496</v>
      </c>
      <c r="F10" s="218">
        <v>1246.6666666666665</v>
      </c>
      <c r="G10" s="218">
        <v>747.00139999999988</v>
      </c>
      <c r="H10" s="215">
        <f t="shared" si="1"/>
        <v>0.59919898395721927</v>
      </c>
    </row>
    <row r="11" spans="1:10" s="50" customFormat="1" ht="20.100000000000001" customHeight="1" x14ac:dyDescent="0.2">
      <c r="A11" s="74">
        <v>6</v>
      </c>
      <c r="B11" s="63" t="s">
        <v>52</v>
      </c>
      <c r="C11" s="195">
        <v>25.000000000000004</v>
      </c>
      <c r="D11" s="196">
        <v>511.66328000000004</v>
      </c>
      <c r="E11" s="215">
        <f t="shared" si="0"/>
        <v>20.466531199999999</v>
      </c>
      <c r="F11" s="218">
        <v>50.000000000000007</v>
      </c>
      <c r="G11" s="218">
        <v>1429.087</v>
      </c>
      <c r="H11" s="215">
        <f t="shared" si="1"/>
        <v>28.581739999999996</v>
      </c>
    </row>
    <row r="12" spans="1:10" s="50" customFormat="1" ht="20.100000000000001" customHeight="1" x14ac:dyDescent="0.2">
      <c r="A12" s="74">
        <v>7</v>
      </c>
      <c r="B12" s="63" t="s">
        <v>53</v>
      </c>
      <c r="C12" s="195">
        <v>200.00000000000003</v>
      </c>
      <c r="D12" s="196">
        <v>175.72111999999998</v>
      </c>
      <c r="E12" s="215">
        <f t="shared" si="0"/>
        <v>0.87860559999999976</v>
      </c>
      <c r="F12" s="218">
        <v>400.00000000000006</v>
      </c>
      <c r="G12" s="218">
        <v>351.99494999999996</v>
      </c>
      <c r="H12" s="215">
        <f t="shared" si="1"/>
        <v>0.87998737499999979</v>
      </c>
    </row>
    <row r="13" spans="1:10" ht="20.100000000000001" customHeight="1" x14ac:dyDescent="0.2">
      <c r="A13" s="74">
        <v>8</v>
      </c>
      <c r="B13" s="63" t="s">
        <v>54</v>
      </c>
      <c r="C13" s="195">
        <v>32.166666666666664</v>
      </c>
      <c r="D13" s="196">
        <v>21.716459999999998</v>
      </c>
      <c r="E13" s="215">
        <f t="shared" si="0"/>
        <v>0.67512310880829018</v>
      </c>
      <c r="F13" s="214">
        <v>158.33333333333331</v>
      </c>
      <c r="G13" s="214">
        <v>216.57143000000002</v>
      </c>
      <c r="H13" s="215">
        <f t="shared" si="1"/>
        <v>1.3678195578947372</v>
      </c>
    </row>
    <row r="14" spans="1:10" ht="20.100000000000001" customHeight="1" x14ac:dyDescent="0.2">
      <c r="A14" s="116">
        <v>9</v>
      </c>
      <c r="B14" s="138" t="s">
        <v>18</v>
      </c>
      <c r="C14" s="198">
        <f t="shared" ref="C14" si="3">C9+C10+C11+C13</f>
        <v>8388.8333336440974</v>
      </c>
      <c r="D14" s="199">
        <f>D9+D10+D11+D13</f>
        <v>8717.4081700000006</v>
      </c>
      <c r="E14" s="219">
        <f t="shared" si="0"/>
        <v>1.0391681206775354</v>
      </c>
      <c r="F14" s="220">
        <v>16871.666667288195</v>
      </c>
      <c r="G14" s="220">
        <v>17498.857939999998</v>
      </c>
      <c r="H14" s="219">
        <f t="shared" si="1"/>
        <v>1.0371742332918323</v>
      </c>
    </row>
    <row r="15" spans="1:10" ht="20.100000000000001" customHeight="1" x14ac:dyDescent="0.2">
      <c r="A15" s="90" t="s">
        <v>19</v>
      </c>
      <c r="B15" s="92"/>
      <c r="C15" s="200"/>
      <c r="D15" s="201"/>
      <c r="E15" s="221"/>
      <c r="F15" s="222"/>
      <c r="G15" s="223"/>
      <c r="H15" s="224"/>
    </row>
    <row r="16" spans="1:10" ht="20.100000000000001" customHeight="1" x14ac:dyDescent="0.2">
      <c r="A16" s="34">
        <v>10</v>
      </c>
      <c r="B16" s="91" t="s">
        <v>20</v>
      </c>
      <c r="C16" s="195">
        <v>5652.1995869906705</v>
      </c>
      <c r="D16" s="196">
        <v>6274.2433300000002</v>
      </c>
      <c r="E16" s="212">
        <f t="shared" si="0"/>
        <v>1.1100533930969194</v>
      </c>
      <c r="F16" s="225">
        <v>11400.379402731982</v>
      </c>
      <c r="G16" s="225">
        <v>12845.89091</v>
      </c>
      <c r="H16" s="212">
        <f t="shared" si="1"/>
        <v>1.126795035165375</v>
      </c>
    </row>
    <row r="17" spans="1:8" ht="20.100000000000001" customHeight="1" x14ac:dyDescent="0.2">
      <c r="A17" s="77">
        <v>41285</v>
      </c>
      <c r="B17" s="80" t="s">
        <v>21</v>
      </c>
      <c r="C17" s="195">
        <v>1233.3333333333335</v>
      </c>
      <c r="D17" s="196">
        <v>1498.0168000000001</v>
      </c>
      <c r="E17" s="215">
        <f t="shared" si="0"/>
        <v>1.2146082162162162</v>
      </c>
      <c r="F17" s="226">
        <v>2466.666666666667</v>
      </c>
      <c r="G17" s="226">
        <v>2749.9770100000001</v>
      </c>
      <c r="H17" s="215">
        <f t="shared" si="1"/>
        <v>1.1148555445945945</v>
      </c>
    </row>
    <row r="18" spans="1:8" ht="20.100000000000001" customHeight="1" x14ac:dyDescent="0.2">
      <c r="A18" s="87">
        <v>41316</v>
      </c>
      <c r="B18" s="36" t="s">
        <v>83</v>
      </c>
      <c r="C18" s="195">
        <v>141.66666666666669</v>
      </c>
      <c r="D18" s="196">
        <v>127.48617999999999</v>
      </c>
      <c r="E18" s="215">
        <f t="shared" si="0"/>
        <v>0.89990244705882338</v>
      </c>
      <c r="F18" s="226">
        <v>283.33333333333337</v>
      </c>
      <c r="G18" s="226">
        <v>243.87734</v>
      </c>
      <c r="H18" s="215">
        <f t="shared" si="1"/>
        <v>0.86074355294117633</v>
      </c>
    </row>
    <row r="19" spans="1:8" ht="20.100000000000001" customHeight="1" x14ac:dyDescent="0.2">
      <c r="A19" s="87">
        <v>41344</v>
      </c>
      <c r="B19" s="36" t="s">
        <v>84</v>
      </c>
      <c r="C19" s="195">
        <v>108.333</v>
      </c>
      <c r="D19" s="196">
        <v>143.45740000000001</v>
      </c>
      <c r="E19" s="215">
        <f t="shared" si="0"/>
        <v>1.3242262283883952</v>
      </c>
      <c r="F19" s="226">
        <v>216.666</v>
      </c>
      <c r="G19" s="226">
        <v>267.24646000000001</v>
      </c>
      <c r="H19" s="215">
        <f t="shared" si="1"/>
        <v>1.2334489952276777</v>
      </c>
    </row>
    <row r="20" spans="1:8" ht="20.100000000000001" customHeight="1" x14ac:dyDescent="0.2">
      <c r="A20" s="87">
        <v>41375</v>
      </c>
      <c r="B20" s="35" t="s">
        <v>85</v>
      </c>
      <c r="C20" s="195">
        <v>1558.3336669999999</v>
      </c>
      <c r="D20" s="196">
        <v>1369.1978100000001</v>
      </c>
      <c r="E20" s="215">
        <f t="shared" si="0"/>
        <v>0.87862942256512266</v>
      </c>
      <c r="F20" s="226">
        <v>3116.6673339999998</v>
      </c>
      <c r="G20" s="226">
        <v>2723.4312799999998</v>
      </c>
      <c r="H20" s="215">
        <f t="shared" si="1"/>
        <v>0.87382803107981621</v>
      </c>
    </row>
    <row r="21" spans="1:8" ht="20.100000000000001" customHeight="1" x14ac:dyDescent="0.2">
      <c r="A21" s="87">
        <v>41405</v>
      </c>
      <c r="B21" s="35" t="s">
        <v>22</v>
      </c>
      <c r="C21" s="195">
        <v>184.75</v>
      </c>
      <c r="D21" s="196">
        <v>245.16470999999999</v>
      </c>
      <c r="E21" s="215">
        <f t="shared" si="0"/>
        <v>1.327007902571042</v>
      </c>
      <c r="F21" s="226">
        <v>369.5</v>
      </c>
      <c r="G21" s="226">
        <v>379.15305000000001</v>
      </c>
      <c r="H21" s="215">
        <f t="shared" si="1"/>
        <v>1.0261246278755074</v>
      </c>
    </row>
    <row r="22" spans="1:8" ht="20.100000000000001" customHeight="1" x14ac:dyDescent="0.2">
      <c r="A22" s="88">
        <v>11</v>
      </c>
      <c r="B22" s="141" t="s">
        <v>23</v>
      </c>
      <c r="C22" s="202">
        <f t="shared" ref="C22" si="4">C17+C18+C19+C20+C21</f>
        <v>3226.4166670000004</v>
      </c>
      <c r="D22" s="202">
        <f>D17+D18+D19+D20+D21</f>
        <v>3383.3229000000001</v>
      </c>
      <c r="E22" s="227">
        <f t="shared" si="0"/>
        <v>1.0486317327222014</v>
      </c>
      <c r="F22" s="228">
        <v>6452.8333340000008</v>
      </c>
      <c r="G22" s="228">
        <v>6363.6851399999996</v>
      </c>
      <c r="H22" s="227">
        <f t="shared" si="1"/>
        <v>0.98618464333639622</v>
      </c>
    </row>
    <row r="23" spans="1:8" ht="20.100000000000001" customHeight="1" x14ac:dyDescent="0.2">
      <c r="A23" s="34">
        <v>12</v>
      </c>
      <c r="B23" s="36" t="s">
        <v>24</v>
      </c>
      <c r="C23" s="195">
        <v>191.12912329195157</v>
      </c>
      <c r="D23" s="196">
        <v>213.44566</v>
      </c>
      <c r="E23" s="215">
        <f t="shared" si="0"/>
        <v>1.1167615710451395</v>
      </c>
      <c r="F23" s="226">
        <v>394.88563335327092</v>
      </c>
      <c r="G23" s="226">
        <v>322.32688000000002</v>
      </c>
      <c r="H23" s="215">
        <f t="shared" si="1"/>
        <v>0.81625375241656695</v>
      </c>
    </row>
    <row r="24" spans="1:8" ht="20.100000000000001" customHeight="1" x14ac:dyDescent="0.2">
      <c r="A24" s="34">
        <v>13</v>
      </c>
      <c r="B24" s="35" t="s">
        <v>25</v>
      </c>
      <c r="C24" s="195">
        <v>83.333333333333343</v>
      </c>
      <c r="D24" s="196">
        <v>74.349940000000004</v>
      </c>
      <c r="E24" s="215">
        <f t="shared" si="0"/>
        <v>0.89219927999999993</v>
      </c>
      <c r="F24" s="226">
        <v>166.66666666666669</v>
      </c>
      <c r="G24" s="226">
        <v>129.79939999999999</v>
      </c>
      <c r="H24" s="215">
        <f t="shared" si="1"/>
        <v>0.77879639999999983</v>
      </c>
    </row>
    <row r="25" spans="1:8" ht="20.100000000000001" customHeight="1" x14ac:dyDescent="0.2">
      <c r="A25" s="34">
        <v>14</v>
      </c>
      <c r="B25" s="35" t="s">
        <v>26</v>
      </c>
      <c r="C25" s="195">
        <v>461.51666666666665</v>
      </c>
      <c r="D25" s="196">
        <v>393.88345000000004</v>
      </c>
      <c r="E25" s="215">
        <f t="shared" si="0"/>
        <v>0.85345444368206291</v>
      </c>
      <c r="F25" s="226">
        <v>923.0333333333333</v>
      </c>
      <c r="G25" s="226">
        <v>820.56116000000009</v>
      </c>
      <c r="H25" s="215">
        <f t="shared" si="1"/>
        <v>0.88898323643060939</v>
      </c>
    </row>
    <row r="26" spans="1:8" ht="20.100000000000001" customHeight="1" x14ac:dyDescent="0.2">
      <c r="A26" s="37">
        <v>15</v>
      </c>
      <c r="B26" s="38" t="s">
        <v>7</v>
      </c>
      <c r="C26" s="195">
        <v>12.500000000000059</v>
      </c>
      <c r="D26" s="196">
        <v>0</v>
      </c>
      <c r="E26" s="215">
        <f t="shared" ref="E26" si="5">D26/C26</f>
        <v>0</v>
      </c>
      <c r="F26" s="226">
        <v>25.000000000000117</v>
      </c>
      <c r="G26" s="226">
        <v>0</v>
      </c>
      <c r="H26" s="215">
        <f t="shared" ref="H26" si="6">G26/F26</f>
        <v>0</v>
      </c>
    </row>
    <row r="27" spans="1:8" ht="20.100000000000001" customHeight="1" x14ac:dyDescent="0.2">
      <c r="A27" s="139">
        <v>16</v>
      </c>
      <c r="B27" s="140" t="s">
        <v>27</v>
      </c>
      <c r="C27" s="203">
        <f t="shared" ref="C27" si="7">C16+C22+C23+C24+C25+C26</f>
        <v>9627.0953772826233</v>
      </c>
      <c r="D27" s="203">
        <f>D16+D22+D23+D24+D25+D26</f>
        <v>10339.245279999999</v>
      </c>
      <c r="E27" s="229">
        <f t="shared" si="0"/>
        <v>1.0739734961386027</v>
      </c>
      <c r="F27" s="230">
        <v>19362.798370085256</v>
      </c>
      <c r="G27" s="230">
        <v>20482.263490000001</v>
      </c>
      <c r="H27" s="229">
        <f t="shared" si="1"/>
        <v>1.0578152547229058</v>
      </c>
    </row>
    <row r="28" spans="1:8" ht="20.100000000000001" customHeight="1" x14ac:dyDescent="0.2">
      <c r="A28" s="118">
        <v>17</v>
      </c>
      <c r="B28" s="119" t="s">
        <v>28</v>
      </c>
      <c r="C28" s="204">
        <f t="shared" ref="C28" si="8">SUM(C14-C27)</f>
        <v>-1238.2620436385259</v>
      </c>
      <c r="D28" s="204">
        <f>SUM(D14-D27)</f>
        <v>-1621.8371099999986</v>
      </c>
      <c r="E28" s="231">
        <f t="shared" si="0"/>
        <v>1.3097688961169887</v>
      </c>
      <c r="F28" s="204">
        <v>-2491.1317027970617</v>
      </c>
      <c r="G28" s="204">
        <v>-2983.4055500000031</v>
      </c>
      <c r="H28" s="231">
        <f t="shared" si="1"/>
        <v>1.1976105264327104</v>
      </c>
    </row>
    <row r="29" spans="1:8" ht="20.100000000000001" customHeight="1" x14ac:dyDescent="0.2">
      <c r="A29" s="53">
        <v>43483</v>
      </c>
      <c r="B29" s="38" t="s">
        <v>29</v>
      </c>
      <c r="C29" s="195">
        <v>158.33333333333329</v>
      </c>
      <c r="D29" s="196">
        <v>160.71503000000001</v>
      </c>
      <c r="E29" s="215">
        <f t="shared" si="0"/>
        <v>1.0150422947368425</v>
      </c>
      <c r="F29" s="226">
        <v>316.66666666666657</v>
      </c>
      <c r="G29" s="226">
        <v>316.37225999999998</v>
      </c>
      <c r="H29" s="215">
        <f t="shared" si="1"/>
        <v>0.99907029473684239</v>
      </c>
    </row>
    <row r="30" spans="1:8" ht="20.100000000000001" customHeight="1" x14ac:dyDescent="0.2">
      <c r="A30" s="53">
        <v>43514</v>
      </c>
      <c r="B30" s="38" t="s">
        <v>55</v>
      </c>
      <c r="C30" s="195">
        <v>200.00000000000003</v>
      </c>
      <c r="D30" s="196">
        <v>175.72111999999998</v>
      </c>
      <c r="E30" s="215">
        <f t="shared" si="0"/>
        <v>0.87860559999999976</v>
      </c>
      <c r="F30" s="226">
        <v>400.00000000000006</v>
      </c>
      <c r="G30" s="226">
        <v>351.99494999999996</v>
      </c>
      <c r="H30" s="215">
        <f t="shared" si="1"/>
        <v>0.87998737499999979</v>
      </c>
    </row>
    <row r="31" spans="1:8" ht="20.100000000000001" customHeight="1" x14ac:dyDescent="0.2">
      <c r="A31" s="37">
        <v>19</v>
      </c>
      <c r="B31" s="38" t="s">
        <v>30</v>
      </c>
      <c r="C31" s="195">
        <v>0</v>
      </c>
      <c r="D31" s="196">
        <v>0</v>
      </c>
      <c r="E31" s="215" t="e">
        <f t="shared" si="0"/>
        <v>#DIV/0!</v>
      </c>
      <c r="F31" s="226">
        <v>0</v>
      </c>
      <c r="G31" s="226">
        <v>0</v>
      </c>
      <c r="H31" s="215" t="e">
        <f t="shared" si="1"/>
        <v>#DIV/0!</v>
      </c>
    </row>
    <row r="32" spans="1:8" ht="20.100000000000001" customHeight="1" x14ac:dyDescent="0.2">
      <c r="A32" s="37">
        <v>20</v>
      </c>
      <c r="B32" s="38" t="s">
        <v>31</v>
      </c>
      <c r="C32" s="195">
        <v>0</v>
      </c>
      <c r="D32" s="196">
        <v>0.30330000000000001</v>
      </c>
      <c r="E32" s="215" t="e">
        <f t="shared" si="0"/>
        <v>#DIV/0!</v>
      </c>
      <c r="F32" s="226">
        <v>49.983333333333334</v>
      </c>
      <c r="G32" s="226">
        <v>37.686609999999995</v>
      </c>
      <c r="H32" s="215">
        <f t="shared" si="1"/>
        <v>0.75398352784261413</v>
      </c>
    </row>
    <row r="33" spans="1:8" ht="20.100000000000001" customHeight="1" x14ac:dyDescent="0.2">
      <c r="A33" s="37">
        <v>21</v>
      </c>
      <c r="B33" s="38" t="s">
        <v>32</v>
      </c>
      <c r="C33" s="195">
        <v>0</v>
      </c>
      <c r="D33" s="196">
        <v>0</v>
      </c>
      <c r="E33" s="215" t="e">
        <f t="shared" si="0"/>
        <v>#DIV/0!</v>
      </c>
      <c r="F33" s="226">
        <v>0</v>
      </c>
      <c r="G33" s="226">
        <v>0</v>
      </c>
      <c r="H33" s="215" t="e">
        <f t="shared" si="1"/>
        <v>#DIV/0!</v>
      </c>
    </row>
    <row r="34" spans="1:8" ht="20.100000000000001" customHeight="1" x14ac:dyDescent="0.2">
      <c r="A34" s="120">
        <v>22</v>
      </c>
      <c r="B34" s="121" t="s">
        <v>33</v>
      </c>
      <c r="C34" s="205">
        <f t="shared" ref="C34" si="9">C28-C29-C31-C32-C33</f>
        <v>-1396.5953769718592</v>
      </c>
      <c r="D34" s="206">
        <f>D28-D29-D31-D32-D33</f>
        <v>-1782.8554399999987</v>
      </c>
      <c r="E34" s="232">
        <f t="shared" si="0"/>
        <v>1.2765726347065822</v>
      </c>
      <c r="F34" s="206">
        <v>-2857.7817027970614</v>
      </c>
      <c r="G34" s="206">
        <v>-3337.4644200000034</v>
      </c>
      <c r="H34" s="232">
        <f t="shared" si="1"/>
        <v>1.1678514201184267</v>
      </c>
    </row>
    <row r="35" spans="1:8" ht="20.100000000000001" customHeight="1" x14ac:dyDescent="0.2">
      <c r="A35" s="76"/>
      <c r="B35" s="128" t="s">
        <v>68</v>
      </c>
      <c r="C35" s="207"/>
      <c r="D35" s="201"/>
      <c r="E35" s="233"/>
      <c r="F35" s="234"/>
      <c r="G35" s="234"/>
      <c r="H35" s="233"/>
    </row>
    <row r="36" spans="1:8" ht="20.100000000000001" customHeight="1" x14ac:dyDescent="0.2">
      <c r="A36" s="76"/>
      <c r="B36" s="78" t="s">
        <v>69</v>
      </c>
      <c r="C36" s="208"/>
      <c r="D36" s="209">
        <f>430.77+11.1</f>
        <v>441.87</v>
      </c>
      <c r="E36" s="235" t="e">
        <f t="shared" si="0"/>
        <v>#DIV/0!</v>
      </c>
      <c r="F36" s="225"/>
      <c r="G36" s="225">
        <v>442.19</v>
      </c>
      <c r="H36" s="235" t="e">
        <f t="shared" ref="H36:H37" si="10">G36/F36</f>
        <v>#DIV/0!</v>
      </c>
    </row>
    <row r="37" spans="1:8" ht="20.100000000000001" customHeight="1" x14ac:dyDescent="0.2">
      <c r="A37" s="76"/>
      <c r="B37" s="127" t="s">
        <v>95</v>
      </c>
      <c r="C37" s="210"/>
      <c r="D37" s="211">
        <v>2156</v>
      </c>
      <c r="E37" s="236" t="e">
        <f t="shared" si="0"/>
        <v>#DIV/0!</v>
      </c>
      <c r="F37" s="226"/>
      <c r="G37" s="226">
        <v>1701</v>
      </c>
      <c r="H37" s="236" t="e">
        <f t="shared" si="10"/>
        <v>#DIV/0!</v>
      </c>
    </row>
    <row r="38" spans="1:8" ht="20.100000000000001" customHeight="1" x14ac:dyDescent="0.2">
      <c r="A38" s="76"/>
      <c r="B38" s="79"/>
      <c r="C38" s="237"/>
      <c r="D38" s="237"/>
      <c r="E38" s="237"/>
      <c r="F38" s="237"/>
      <c r="G38" s="237"/>
      <c r="H38" s="237"/>
    </row>
    <row r="39" spans="1:8" ht="20.100000000000001" customHeight="1" x14ac:dyDescent="0.2">
      <c r="A39" s="13"/>
      <c r="B39" s="190" t="s">
        <v>99</v>
      </c>
      <c r="C39" s="238" t="s">
        <v>97</v>
      </c>
      <c r="D39" s="214">
        <v>5006.3005999999996</v>
      </c>
      <c r="E39" s="239"/>
      <c r="F39" s="238" t="s">
        <v>98</v>
      </c>
      <c r="G39" s="214">
        <v>8737.8009499999989</v>
      </c>
      <c r="H39" s="239"/>
    </row>
    <row r="40" spans="1:8" ht="20.100000000000001" customHeight="1" x14ac:dyDescent="0.2">
      <c r="B40" s="190" t="s">
        <v>100</v>
      </c>
      <c r="C40" s="238" t="s">
        <v>97</v>
      </c>
      <c r="D40" s="214">
        <v>3242.8803200000002</v>
      </c>
      <c r="E40" s="240"/>
      <c r="F40" s="238" t="s">
        <v>98</v>
      </c>
      <c r="G40" s="214">
        <v>7216.4898800000001</v>
      </c>
      <c r="H40" s="240"/>
    </row>
    <row r="41" spans="1:8" ht="20.100000000000001" customHeight="1" x14ac:dyDescent="0.2"/>
    <row r="42" spans="1:8" ht="20.100000000000001" customHeight="1" x14ac:dyDescent="0.2"/>
    <row r="43" spans="1:8" ht="20.100000000000001" customHeight="1" x14ac:dyDescent="0.2">
      <c r="B43" s="31" t="s">
        <v>96</v>
      </c>
    </row>
    <row r="44" spans="1:8" ht="20.100000000000001" customHeight="1" x14ac:dyDescent="0.2">
      <c r="B44" s="194" t="s">
        <v>129</v>
      </c>
    </row>
    <row r="45" spans="1:8" ht="20.100000000000001" customHeight="1" x14ac:dyDescent="0.2">
      <c r="B45" s="194"/>
    </row>
    <row r="46" spans="1:8" ht="20.100000000000001" customHeight="1" x14ac:dyDescent="0.2"/>
    <row r="47" spans="1:8" ht="20.100000000000001" customHeight="1" x14ac:dyDescent="0.2"/>
    <row r="48" spans="1: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</sheetData>
  <mergeCells count="5">
    <mergeCell ref="C2:E2"/>
    <mergeCell ref="F2:H2"/>
    <mergeCell ref="C3:E3"/>
    <mergeCell ref="F3:H3"/>
    <mergeCell ref="A2:B4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N37"/>
  <sheetViews>
    <sheetView showGridLines="0" zoomScaleNormal="100" workbookViewId="0">
      <selection activeCell="B1" sqref="B1"/>
    </sheetView>
  </sheetViews>
  <sheetFormatPr defaultRowHeight="12.75" x14ac:dyDescent="0.2"/>
  <cols>
    <col min="1" max="1" width="4.140625" style="1" customWidth="1"/>
    <col min="2" max="2" width="30.85546875" style="1" customWidth="1"/>
    <col min="3" max="4" width="11.28515625" style="2" customWidth="1"/>
    <col min="5" max="5" width="12.140625" style="2" customWidth="1"/>
    <col min="6" max="14" width="11.28515625" style="2" customWidth="1"/>
    <col min="15" max="16384" width="9.140625" style="1"/>
  </cols>
  <sheetData>
    <row r="1" spans="1:14" ht="20.100000000000001" customHeight="1" x14ac:dyDescent="0.2">
      <c r="A1" s="3"/>
      <c r="B1" s="4" t="str">
        <f>Cover!A9</f>
        <v>Univerzitná nemocnica Martin</v>
      </c>
    </row>
    <row r="2" spans="1:14" ht="32.25" customHeight="1" x14ac:dyDescent="0.2">
      <c r="A2" s="254" t="s">
        <v>0</v>
      </c>
      <c r="B2" s="255"/>
      <c r="C2" s="97" t="s">
        <v>102</v>
      </c>
      <c r="D2" s="97" t="s">
        <v>103</v>
      </c>
      <c r="E2" s="97" t="s">
        <v>104</v>
      </c>
      <c r="F2" s="97" t="s">
        <v>105</v>
      </c>
      <c r="G2" s="97" t="s">
        <v>106</v>
      </c>
      <c r="H2" s="97" t="s">
        <v>107</v>
      </c>
      <c r="I2" s="97" t="s">
        <v>108</v>
      </c>
      <c r="J2" s="97" t="s">
        <v>109</v>
      </c>
      <c r="K2" s="97" t="s">
        <v>110</v>
      </c>
      <c r="L2" s="97" t="s">
        <v>111</v>
      </c>
      <c r="M2" s="97" t="s">
        <v>112</v>
      </c>
      <c r="N2" s="97" t="s">
        <v>113</v>
      </c>
    </row>
    <row r="3" spans="1:14" ht="20.100000000000001" customHeight="1" x14ac:dyDescent="0.2">
      <c r="A3" s="5" t="s">
        <v>1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20.100000000000001" customHeight="1" x14ac:dyDescent="0.2">
      <c r="A4" s="5" t="s">
        <v>73</v>
      </c>
      <c r="B4" s="75" t="s">
        <v>74</v>
      </c>
      <c r="C4" s="124">
        <f>C5</f>
        <v>57958.5167</v>
      </c>
      <c r="D4" s="124">
        <f t="shared" ref="D4:N4" si="0">D5</f>
        <v>58400.393299999996</v>
      </c>
      <c r="E4" s="124">
        <f t="shared" si="0"/>
        <v>0</v>
      </c>
      <c r="F4" s="124">
        <f t="shared" si="0"/>
        <v>0</v>
      </c>
      <c r="G4" s="124">
        <f t="shared" si="0"/>
        <v>0</v>
      </c>
      <c r="H4" s="124">
        <f t="shared" si="0"/>
        <v>0</v>
      </c>
      <c r="I4" s="124">
        <f t="shared" si="0"/>
        <v>0</v>
      </c>
      <c r="J4" s="124">
        <f t="shared" si="0"/>
        <v>0</v>
      </c>
      <c r="K4" s="124">
        <f t="shared" si="0"/>
        <v>0</v>
      </c>
      <c r="L4" s="124">
        <f t="shared" si="0"/>
        <v>0</v>
      </c>
      <c r="M4" s="124">
        <f t="shared" si="0"/>
        <v>0</v>
      </c>
      <c r="N4" s="124">
        <f t="shared" si="0"/>
        <v>0</v>
      </c>
    </row>
    <row r="5" spans="1:14" ht="20.100000000000001" customHeight="1" x14ac:dyDescent="0.2">
      <c r="A5" s="6">
        <v>1</v>
      </c>
      <c r="B5" s="6" t="s">
        <v>77</v>
      </c>
      <c r="C5" s="124">
        <v>57958.5167</v>
      </c>
      <c r="D5" s="241">
        <v>58400.393299999996</v>
      </c>
      <c r="E5" s="124"/>
      <c r="F5" s="124"/>
      <c r="G5" s="124"/>
      <c r="H5" s="124"/>
      <c r="I5" s="124"/>
      <c r="J5" s="124"/>
      <c r="K5" s="124"/>
      <c r="L5" s="124"/>
      <c r="M5" s="124"/>
      <c r="N5" s="124"/>
    </row>
    <row r="6" spans="1:14" ht="20.100000000000001" customHeight="1" x14ac:dyDescent="0.2">
      <c r="A6" s="5" t="s">
        <v>75</v>
      </c>
      <c r="B6" s="75" t="s">
        <v>76</v>
      </c>
      <c r="C6" s="124">
        <f>SUM(C7:C9)</f>
        <v>22205.40251</v>
      </c>
      <c r="D6" s="124">
        <f t="shared" ref="D6:N6" si="1">SUM(D7:D9)</f>
        <v>22693.845269999998</v>
      </c>
      <c r="E6" s="124">
        <f t="shared" si="1"/>
        <v>0</v>
      </c>
      <c r="F6" s="124">
        <f t="shared" si="1"/>
        <v>0</v>
      </c>
      <c r="G6" s="124">
        <f t="shared" si="1"/>
        <v>0</v>
      </c>
      <c r="H6" s="124">
        <f t="shared" si="1"/>
        <v>0</v>
      </c>
      <c r="I6" s="124">
        <f t="shared" si="1"/>
        <v>0</v>
      </c>
      <c r="J6" s="124">
        <f t="shared" si="1"/>
        <v>0</v>
      </c>
      <c r="K6" s="124">
        <f t="shared" si="1"/>
        <v>0</v>
      </c>
      <c r="L6" s="124">
        <f t="shared" si="1"/>
        <v>0</v>
      </c>
      <c r="M6" s="124">
        <f t="shared" si="1"/>
        <v>0</v>
      </c>
      <c r="N6" s="124">
        <f t="shared" si="1"/>
        <v>0</v>
      </c>
    </row>
    <row r="7" spans="1:14" ht="20.100000000000001" customHeight="1" x14ac:dyDescent="0.2">
      <c r="A7" s="86">
        <v>1</v>
      </c>
      <c r="B7" s="75" t="s">
        <v>3</v>
      </c>
      <c r="C7" s="124">
        <v>5102.0881399999998</v>
      </c>
      <c r="D7" s="241">
        <v>5259.2447699999993</v>
      </c>
      <c r="E7" s="124"/>
      <c r="F7" s="124"/>
      <c r="G7" s="124"/>
      <c r="H7" s="124"/>
      <c r="I7" s="124"/>
      <c r="J7" s="124"/>
      <c r="K7" s="124"/>
      <c r="L7" s="124"/>
      <c r="M7" s="124"/>
      <c r="N7" s="124"/>
    </row>
    <row r="8" spans="1:14" ht="20.100000000000001" customHeight="1" x14ac:dyDescent="0.2">
      <c r="A8" s="86">
        <v>2</v>
      </c>
      <c r="B8" s="6" t="s">
        <v>2</v>
      </c>
      <c r="C8" s="124">
        <v>15485.89313</v>
      </c>
      <c r="D8" s="241">
        <v>15983.81286</v>
      </c>
      <c r="E8" s="124"/>
      <c r="F8" s="124"/>
      <c r="G8" s="124"/>
      <c r="H8" s="124"/>
      <c r="I8" s="124"/>
      <c r="J8" s="124"/>
      <c r="K8" s="124"/>
      <c r="L8" s="124"/>
      <c r="M8" s="124"/>
      <c r="N8" s="124"/>
    </row>
    <row r="9" spans="1:14" ht="20.100000000000001" customHeight="1" x14ac:dyDescent="0.2">
      <c r="A9" s="86">
        <v>3</v>
      </c>
      <c r="B9" s="6" t="s">
        <v>78</v>
      </c>
      <c r="C9" s="124">
        <v>1617.4212399999999</v>
      </c>
      <c r="D9" s="241">
        <v>1450.78764</v>
      </c>
      <c r="E9" s="124"/>
      <c r="F9" s="124"/>
      <c r="G9" s="124"/>
      <c r="H9" s="124"/>
      <c r="I9" s="124"/>
      <c r="J9" s="124"/>
      <c r="K9" s="124"/>
      <c r="L9" s="124"/>
      <c r="M9" s="124"/>
      <c r="N9" s="124"/>
    </row>
    <row r="10" spans="1:14" ht="20.100000000000001" customHeight="1" x14ac:dyDescent="0.2">
      <c r="A10" s="84" t="s">
        <v>82</v>
      </c>
      <c r="B10" s="6" t="s">
        <v>71</v>
      </c>
      <c r="C10" s="82">
        <v>9.3889200000000006</v>
      </c>
      <c r="D10" s="241">
        <v>9.5539199999999997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</row>
    <row r="11" spans="1:14" ht="20.100000000000001" customHeight="1" x14ac:dyDescent="0.2">
      <c r="A11" s="142"/>
      <c r="B11" s="143" t="s">
        <v>4</v>
      </c>
      <c r="C11" s="144">
        <f>C4+C6+C10</f>
        <v>80173.30812999999</v>
      </c>
      <c r="D11" s="144">
        <f t="shared" ref="D11:N11" si="2">D4+D6+D10</f>
        <v>81103.792489999993</v>
      </c>
      <c r="E11" s="144">
        <f t="shared" si="2"/>
        <v>0</v>
      </c>
      <c r="F11" s="144">
        <f t="shared" si="2"/>
        <v>0</v>
      </c>
      <c r="G11" s="144">
        <f t="shared" si="2"/>
        <v>0</v>
      </c>
      <c r="H11" s="144">
        <f t="shared" si="2"/>
        <v>0</v>
      </c>
      <c r="I11" s="144">
        <f t="shared" si="2"/>
        <v>0</v>
      </c>
      <c r="J11" s="144">
        <f t="shared" si="2"/>
        <v>0</v>
      </c>
      <c r="K11" s="144">
        <f t="shared" si="2"/>
        <v>0</v>
      </c>
      <c r="L11" s="144">
        <f t="shared" si="2"/>
        <v>0</v>
      </c>
      <c r="M11" s="144">
        <f t="shared" si="2"/>
        <v>0</v>
      </c>
      <c r="N11" s="144">
        <f t="shared" si="2"/>
        <v>0</v>
      </c>
    </row>
    <row r="12" spans="1:14" ht="20.100000000000001" customHeight="1" x14ac:dyDescent="0.2">
      <c r="A12" s="8" t="s">
        <v>65</v>
      </c>
      <c r="B12" s="6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</row>
    <row r="13" spans="1:14" ht="20.100000000000001" customHeight="1" x14ac:dyDescent="0.2">
      <c r="A13" s="8" t="s">
        <v>79</v>
      </c>
      <c r="B13" s="6" t="s">
        <v>80</v>
      </c>
      <c r="C13" s="125">
        <v>-43798.26784</v>
      </c>
      <c r="D13" s="242">
        <v>-45586.026689999999</v>
      </c>
      <c r="E13" s="125"/>
      <c r="F13" s="125"/>
      <c r="G13" s="125"/>
      <c r="H13" s="125"/>
      <c r="I13" s="125"/>
      <c r="J13" s="125"/>
      <c r="K13" s="125"/>
      <c r="L13" s="125"/>
      <c r="M13" s="125"/>
      <c r="N13" s="125"/>
    </row>
    <row r="14" spans="1:14" ht="20.100000000000001" customHeight="1" x14ac:dyDescent="0.2">
      <c r="A14" s="8" t="s">
        <v>75</v>
      </c>
      <c r="B14" s="83" t="s">
        <v>81</v>
      </c>
      <c r="C14" s="124">
        <f>SUM(C15:C19)</f>
        <v>122897.60488999999</v>
      </c>
      <c r="D14" s="124">
        <f t="shared" ref="D14:N14" si="3">SUM(D15:D19)</f>
        <v>125616.88945</v>
      </c>
      <c r="E14" s="124">
        <f t="shared" si="3"/>
        <v>0</v>
      </c>
      <c r="F14" s="124">
        <f t="shared" si="3"/>
        <v>0</v>
      </c>
      <c r="G14" s="124">
        <f t="shared" si="3"/>
        <v>0</v>
      </c>
      <c r="H14" s="124">
        <f t="shared" si="3"/>
        <v>0</v>
      </c>
      <c r="I14" s="124">
        <f t="shared" si="3"/>
        <v>0</v>
      </c>
      <c r="J14" s="124">
        <f t="shared" si="3"/>
        <v>0</v>
      </c>
      <c r="K14" s="124">
        <f t="shared" si="3"/>
        <v>0</v>
      </c>
      <c r="L14" s="124">
        <f t="shared" si="3"/>
        <v>0</v>
      </c>
      <c r="M14" s="124">
        <f t="shared" si="3"/>
        <v>0</v>
      </c>
      <c r="N14" s="124">
        <f t="shared" si="3"/>
        <v>0</v>
      </c>
    </row>
    <row r="15" spans="1:14" ht="20.100000000000001" customHeight="1" x14ac:dyDescent="0.2">
      <c r="A15" s="81">
        <v>1</v>
      </c>
      <c r="B15" s="6" t="s">
        <v>7</v>
      </c>
      <c r="C15" s="124">
        <v>10433.7708</v>
      </c>
      <c r="D15" s="241">
        <v>10442.903249999999</v>
      </c>
      <c r="E15" s="124"/>
      <c r="F15" s="124"/>
      <c r="G15" s="124"/>
      <c r="H15" s="124"/>
      <c r="I15" s="124"/>
      <c r="J15" s="124"/>
      <c r="K15" s="124"/>
      <c r="L15" s="124"/>
      <c r="M15" s="124"/>
      <c r="N15" s="124"/>
    </row>
    <row r="16" spans="1:14" ht="20.100000000000001" customHeight="1" x14ac:dyDescent="0.2">
      <c r="A16" s="81">
        <v>2</v>
      </c>
      <c r="B16" s="6" t="s">
        <v>5</v>
      </c>
      <c r="C16" s="124">
        <v>79229.22404999999</v>
      </c>
      <c r="D16" s="241">
        <v>81699.747279999996</v>
      </c>
      <c r="E16" s="124"/>
      <c r="F16" s="124"/>
      <c r="G16" s="124"/>
      <c r="H16" s="124"/>
      <c r="I16" s="124"/>
      <c r="J16" s="124"/>
      <c r="K16" s="124"/>
      <c r="L16" s="124"/>
      <c r="M16" s="124"/>
      <c r="N16" s="124"/>
    </row>
    <row r="17" spans="1:14" ht="20.100000000000001" customHeight="1" x14ac:dyDescent="0.2">
      <c r="A17" s="81">
        <v>3</v>
      </c>
      <c r="B17" s="9" t="s">
        <v>8</v>
      </c>
      <c r="C17" s="124">
        <v>370.18336999999997</v>
      </c>
      <c r="D17" s="241">
        <v>420.36237</v>
      </c>
      <c r="E17" s="124"/>
      <c r="F17" s="124"/>
      <c r="G17" s="124"/>
      <c r="H17" s="124"/>
      <c r="I17" s="124"/>
      <c r="J17" s="124"/>
      <c r="K17" s="124"/>
      <c r="L17" s="124"/>
      <c r="M17" s="124"/>
      <c r="N17" s="124"/>
    </row>
    <row r="18" spans="1:14" ht="20.100000000000001" customHeight="1" x14ac:dyDescent="0.2">
      <c r="A18" s="81">
        <v>4</v>
      </c>
      <c r="B18" s="81" t="s">
        <v>66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</row>
    <row r="19" spans="1:14" ht="20.100000000000001" customHeight="1" x14ac:dyDescent="0.2">
      <c r="A19" s="86">
        <v>5</v>
      </c>
      <c r="B19" s="6" t="s">
        <v>6</v>
      </c>
      <c r="C19" s="124">
        <v>32864.426670000001</v>
      </c>
      <c r="D19" s="241">
        <v>33053.876550000001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</row>
    <row r="20" spans="1:14" ht="20.100000000000001" customHeight="1" x14ac:dyDescent="0.2">
      <c r="A20" s="85" t="s">
        <v>82</v>
      </c>
      <c r="B20" s="6" t="s">
        <v>70</v>
      </c>
      <c r="C20" s="126">
        <v>1073.97108</v>
      </c>
      <c r="D20" s="241">
        <v>1072.9297300000001</v>
      </c>
      <c r="E20" s="126"/>
      <c r="F20" s="126"/>
      <c r="G20" s="126"/>
      <c r="H20" s="126"/>
      <c r="I20" s="126"/>
      <c r="J20" s="126"/>
      <c r="K20" s="126"/>
      <c r="L20" s="126"/>
      <c r="M20" s="126"/>
      <c r="N20" s="126"/>
    </row>
    <row r="21" spans="1:14" ht="20.100000000000001" customHeight="1" x14ac:dyDescent="0.2">
      <c r="A21" s="142"/>
      <c r="B21" s="143" t="s">
        <v>67</v>
      </c>
      <c r="C21" s="145">
        <f>C13+C14+C20</f>
        <v>80173.30812999999</v>
      </c>
      <c r="D21" s="145">
        <f t="shared" ref="D21:N21" si="4">D13+D14+D20</f>
        <v>81103.792490000007</v>
      </c>
      <c r="E21" s="145">
        <f t="shared" si="4"/>
        <v>0</v>
      </c>
      <c r="F21" s="145">
        <f t="shared" si="4"/>
        <v>0</v>
      </c>
      <c r="G21" s="145">
        <f t="shared" si="4"/>
        <v>0</v>
      </c>
      <c r="H21" s="145">
        <f t="shared" si="4"/>
        <v>0</v>
      </c>
      <c r="I21" s="145">
        <f t="shared" si="4"/>
        <v>0</v>
      </c>
      <c r="J21" s="145">
        <f t="shared" si="4"/>
        <v>0</v>
      </c>
      <c r="K21" s="145">
        <f t="shared" si="4"/>
        <v>0</v>
      </c>
      <c r="L21" s="145">
        <f t="shared" si="4"/>
        <v>0</v>
      </c>
      <c r="M21" s="145">
        <f t="shared" si="4"/>
        <v>0</v>
      </c>
      <c r="N21" s="145">
        <f t="shared" si="4"/>
        <v>0</v>
      </c>
    </row>
    <row r="22" spans="1:14" ht="20.100000000000001" customHeight="1" x14ac:dyDescent="0.2">
      <c r="A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20.100000000000001" customHeight="1" x14ac:dyDescent="0.2">
      <c r="A23" s="12"/>
      <c r="B23" s="47" t="s">
        <v>48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4" spans="1:14" ht="20.100000000000001" customHeight="1" x14ac:dyDescent="0.2">
      <c r="A24" s="12"/>
      <c r="B24" s="31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</row>
    <row r="25" spans="1:14" ht="20.100000000000001" customHeight="1" x14ac:dyDescent="0.2">
      <c r="A25" s="12"/>
      <c r="B25" s="13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</row>
    <row r="26" spans="1:14" ht="20.100000000000001" customHeight="1" x14ac:dyDescent="0.2">
      <c r="A26" s="14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20.100000000000001" customHeight="1" x14ac:dyDescent="0.2">
      <c r="A27" s="14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31"/>
      <c r="B28" s="31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</row>
    <row r="29" spans="1:14" x14ac:dyDescent="0.2">
      <c r="A29" s="31"/>
      <c r="B29" s="31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1:14" x14ac:dyDescent="0.2">
      <c r="A30" s="31"/>
      <c r="B30" s="31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1:14" x14ac:dyDescent="0.2">
      <c r="A31" s="31"/>
      <c r="B31" s="31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1:14" x14ac:dyDescent="0.2">
      <c r="A32" s="31"/>
      <c r="B32" s="31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</row>
    <row r="33" spans="1:14" x14ac:dyDescent="0.2">
      <c r="A33" s="31"/>
      <c r="B33" s="31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</row>
    <row r="34" spans="1:14" x14ac:dyDescent="0.2">
      <c r="A34" s="31"/>
      <c r="B34" s="31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</row>
    <row r="35" spans="1:14" x14ac:dyDescent="0.2">
      <c r="A35" s="31"/>
      <c r="B35" s="31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  <row r="36" spans="1:14" x14ac:dyDescent="0.2">
      <c r="A36" s="31"/>
      <c r="B36" s="31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1:14" x14ac:dyDescent="0.2">
      <c r="A37" s="31"/>
      <c r="B37" s="31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B42"/>
  <sheetViews>
    <sheetView zoomScaleNormal="100" workbookViewId="0">
      <selection activeCell="B1" sqref="B1"/>
    </sheetView>
  </sheetViews>
  <sheetFormatPr defaultRowHeight="12.75" x14ac:dyDescent="0.2"/>
  <cols>
    <col min="1" max="1" width="3.7109375" customWidth="1"/>
    <col min="2" max="2" width="32.7109375" customWidth="1"/>
    <col min="3" max="14" width="11.28515625" customWidth="1"/>
  </cols>
  <sheetData>
    <row r="1" spans="1:28" ht="15" customHeight="1" thickBot="1" x14ac:dyDescent="0.25">
      <c r="A1" s="129"/>
      <c r="B1" s="130" t="str">
        <f>Cover!A9</f>
        <v>Univerzitná nemocnica Martin</v>
      </c>
      <c r="C1" s="131"/>
      <c r="D1" s="132"/>
      <c r="E1" s="132"/>
      <c r="F1" s="132"/>
      <c r="G1" s="132"/>
      <c r="H1" s="49"/>
    </row>
    <row r="2" spans="1:28" ht="24.75" customHeight="1" thickBot="1" x14ac:dyDescent="0.25">
      <c r="A2" s="261" t="s">
        <v>0</v>
      </c>
      <c r="B2" s="262"/>
      <c r="C2" s="146" t="s">
        <v>114</v>
      </c>
      <c r="D2" s="146" t="s">
        <v>130</v>
      </c>
      <c r="E2" s="146" t="s">
        <v>131</v>
      </c>
      <c r="F2" s="146" t="s">
        <v>132</v>
      </c>
      <c r="G2" s="146" t="s">
        <v>133</v>
      </c>
      <c r="H2" s="146" t="s">
        <v>115</v>
      </c>
      <c r="I2" s="146" t="s">
        <v>116</v>
      </c>
      <c r="J2" s="146" t="s">
        <v>117</v>
      </c>
      <c r="K2" s="146" t="s">
        <v>118</v>
      </c>
      <c r="L2" s="146" t="s">
        <v>119</v>
      </c>
      <c r="M2" s="146" t="s">
        <v>120</v>
      </c>
      <c r="N2" s="147" t="s">
        <v>121</v>
      </c>
    </row>
    <row r="3" spans="1:28" ht="18" customHeight="1" x14ac:dyDescent="0.25">
      <c r="A3" s="180" t="s">
        <v>87</v>
      </c>
      <c r="B3" s="181"/>
      <c r="C3" s="182">
        <v>2665</v>
      </c>
      <c r="D3" s="263">
        <f t="shared" ref="D3:G3" si="0">C40</f>
        <v>380</v>
      </c>
      <c r="E3" s="183">
        <f t="shared" si="0"/>
        <v>36</v>
      </c>
      <c r="F3" s="183">
        <f t="shared" si="0"/>
        <v>92</v>
      </c>
      <c r="G3" s="183">
        <f t="shared" si="0"/>
        <v>87</v>
      </c>
      <c r="H3" s="183">
        <f t="shared" ref="H3" si="1">G40</f>
        <v>182</v>
      </c>
      <c r="I3" s="183">
        <f t="shared" ref="I3" si="2">H40</f>
        <v>182</v>
      </c>
      <c r="J3" s="183">
        <f t="shared" ref="J3" si="3">I40</f>
        <v>182</v>
      </c>
      <c r="K3" s="183">
        <f t="shared" ref="K3" si="4">J40</f>
        <v>182</v>
      </c>
      <c r="L3" s="183">
        <f t="shared" ref="L3" si="5">K40</f>
        <v>182</v>
      </c>
      <c r="M3" s="183">
        <f t="shared" ref="M3" si="6">L40</f>
        <v>182</v>
      </c>
      <c r="N3" s="184">
        <f>L40</f>
        <v>182</v>
      </c>
    </row>
    <row r="4" spans="1:28" x14ac:dyDescent="0.2">
      <c r="A4" s="256" t="s">
        <v>56</v>
      </c>
      <c r="B4" s="257"/>
      <c r="C4" s="175"/>
      <c r="D4" s="175"/>
      <c r="E4" s="175"/>
      <c r="F4" s="175"/>
      <c r="G4" s="176"/>
      <c r="H4" s="175"/>
      <c r="I4" s="175"/>
      <c r="J4" s="177"/>
      <c r="K4" s="178"/>
      <c r="L4" s="175"/>
      <c r="M4" s="175"/>
      <c r="N4" s="179"/>
    </row>
    <row r="5" spans="1:28" ht="14.1" customHeight="1" x14ac:dyDescent="0.2">
      <c r="A5" s="108"/>
      <c r="B5" s="107" t="s">
        <v>57</v>
      </c>
      <c r="C5" s="99"/>
      <c r="D5" s="40"/>
      <c r="E5" s="40"/>
      <c r="F5" s="40"/>
      <c r="G5" s="42"/>
      <c r="H5" s="100"/>
      <c r="I5" s="101"/>
      <c r="J5" s="100"/>
      <c r="K5" s="100"/>
      <c r="L5" s="100"/>
      <c r="M5" s="100"/>
      <c r="N5" s="102"/>
      <c r="O5" s="65"/>
      <c r="Q5" s="66"/>
      <c r="R5" s="66"/>
      <c r="T5" s="66"/>
      <c r="U5" s="66"/>
      <c r="V5" s="67"/>
      <c r="W5" s="67"/>
      <c r="X5" s="67"/>
      <c r="Y5" s="67"/>
      <c r="Z5" s="67"/>
      <c r="AA5" s="67"/>
      <c r="AB5" s="67"/>
    </row>
    <row r="6" spans="1:28" ht="14.1" customHeight="1" x14ac:dyDescent="0.2">
      <c r="A6" s="108"/>
      <c r="B6" s="107" t="s">
        <v>58</v>
      </c>
      <c r="C6" s="191">
        <v>0</v>
      </c>
      <c r="D6" s="40">
        <v>0</v>
      </c>
      <c r="E6" s="40">
        <v>0</v>
      </c>
      <c r="F6" s="40">
        <v>0</v>
      </c>
      <c r="G6" s="42">
        <v>0</v>
      </c>
      <c r="H6" s="100"/>
      <c r="I6" s="101"/>
      <c r="J6" s="100"/>
      <c r="K6" s="100"/>
      <c r="L6" s="100"/>
      <c r="M6" s="100"/>
      <c r="N6" s="102"/>
      <c r="O6" s="65"/>
      <c r="V6" s="67"/>
      <c r="W6" s="67"/>
      <c r="X6" s="67"/>
      <c r="Y6" s="67"/>
      <c r="Z6" s="67"/>
      <c r="AA6" s="67"/>
      <c r="AB6" s="67"/>
    </row>
    <row r="7" spans="1:28" ht="14.1" customHeight="1" x14ac:dyDescent="0.2">
      <c r="A7" s="108"/>
      <c r="B7" s="107" t="s">
        <v>59</v>
      </c>
      <c r="C7" s="191">
        <v>0</v>
      </c>
      <c r="D7" s="40">
        <v>0</v>
      </c>
      <c r="E7" s="40">
        <v>0</v>
      </c>
      <c r="F7" s="40">
        <v>0</v>
      </c>
      <c r="G7" s="42">
        <v>0</v>
      </c>
      <c r="H7" s="100"/>
      <c r="I7" s="101"/>
      <c r="J7" s="100"/>
      <c r="K7" s="100"/>
      <c r="L7" s="100"/>
      <c r="M7" s="100"/>
      <c r="N7" s="102"/>
      <c r="O7" s="65"/>
      <c r="V7" s="67"/>
      <c r="W7" s="67"/>
      <c r="X7" s="67"/>
      <c r="Y7" s="67"/>
      <c r="Z7" s="67"/>
      <c r="AA7" s="67"/>
      <c r="AB7" s="67"/>
    </row>
    <row r="8" spans="1:28" ht="14.1" customHeight="1" thickBot="1" x14ac:dyDescent="0.25">
      <c r="A8" s="133"/>
      <c r="B8" s="134" t="s">
        <v>63</v>
      </c>
      <c r="C8" s="192">
        <v>3</v>
      </c>
      <c r="D8" s="193">
        <v>3</v>
      </c>
      <c r="E8" s="193">
        <v>3</v>
      </c>
      <c r="F8" s="193">
        <v>3</v>
      </c>
      <c r="G8" s="264">
        <v>3</v>
      </c>
      <c r="H8" s="135"/>
      <c r="I8" s="136"/>
      <c r="J8" s="135"/>
      <c r="K8" s="135"/>
      <c r="L8" s="135"/>
      <c r="M8" s="135"/>
      <c r="N8" s="137"/>
      <c r="O8" s="65"/>
      <c r="Q8" s="66"/>
      <c r="V8" s="67"/>
      <c r="W8" s="67"/>
      <c r="X8" s="67"/>
      <c r="Y8" s="67"/>
      <c r="Z8" s="67"/>
      <c r="AA8" s="67"/>
      <c r="AB8" s="67"/>
    </row>
    <row r="9" spans="1:28" ht="14.1" customHeight="1" x14ac:dyDescent="0.2">
      <c r="A9" s="151" t="s">
        <v>34</v>
      </c>
      <c r="B9" s="152"/>
      <c r="C9" s="187">
        <f>C17</f>
        <v>6215</v>
      </c>
      <c r="D9" s="187">
        <f t="shared" ref="D9:G9" si="7">D17</f>
        <v>8190</v>
      </c>
      <c r="E9" s="187">
        <f t="shared" si="7"/>
        <v>7963</v>
      </c>
      <c r="F9" s="187">
        <f t="shared" si="7"/>
        <v>8150</v>
      </c>
      <c r="G9" s="187">
        <f t="shared" si="7"/>
        <v>8150</v>
      </c>
      <c r="H9" s="153"/>
      <c r="I9" s="153"/>
      <c r="J9" s="188"/>
      <c r="K9" s="153"/>
      <c r="L9" s="153"/>
      <c r="M9" s="153"/>
      <c r="N9" s="189"/>
    </row>
    <row r="10" spans="1:28" ht="14.1" customHeight="1" x14ac:dyDescent="0.2">
      <c r="A10" s="58"/>
      <c r="B10" s="109" t="s">
        <v>13</v>
      </c>
      <c r="C10" s="41">
        <v>5452</v>
      </c>
      <c r="D10" s="42">
        <v>5370</v>
      </c>
      <c r="E10" s="42">
        <v>5341</v>
      </c>
      <c r="F10" s="40">
        <v>5500</v>
      </c>
      <c r="G10" s="42">
        <v>5500</v>
      </c>
      <c r="H10" s="40"/>
      <c r="I10" s="40"/>
      <c r="J10" s="40"/>
      <c r="K10" s="40"/>
      <c r="L10" s="40"/>
      <c r="M10" s="40"/>
      <c r="N10" s="68"/>
      <c r="Q10" s="66"/>
      <c r="V10" s="67"/>
      <c r="W10" s="67"/>
      <c r="X10" s="67"/>
      <c r="Y10" s="67"/>
      <c r="Z10" s="67"/>
      <c r="AA10" s="67"/>
      <c r="AB10" s="67"/>
    </row>
    <row r="11" spans="1:28" ht="14.1" customHeight="1" x14ac:dyDescent="0.2">
      <c r="A11" s="58"/>
      <c r="B11" s="109" t="s">
        <v>14</v>
      </c>
      <c r="C11" s="41">
        <v>10</v>
      </c>
      <c r="D11" s="42">
        <v>1493</v>
      </c>
      <c r="E11" s="42">
        <v>1504</v>
      </c>
      <c r="F11" s="40">
        <v>1500</v>
      </c>
      <c r="G11" s="42">
        <v>1500</v>
      </c>
      <c r="H11" s="40"/>
      <c r="I11" s="40"/>
      <c r="J11" s="40"/>
      <c r="K11" s="40"/>
      <c r="L11" s="40"/>
      <c r="M11" s="40"/>
      <c r="N11" s="68"/>
      <c r="V11" s="67"/>
      <c r="W11" s="67"/>
      <c r="X11" s="67"/>
      <c r="Y11" s="67"/>
      <c r="Z11" s="67"/>
      <c r="AA11" s="67"/>
      <c r="AB11" s="67"/>
    </row>
    <row r="12" spans="1:28" ht="14.1" customHeight="1" x14ac:dyDescent="0.2">
      <c r="A12" s="58"/>
      <c r="B12" s="109" t="s">
        <v>15</v>
      </c>
      <c r="C12" s="41">
        <v>392</v>
      </c>
      <c r="D12" s="42">
        <v>399</v>
      </c>
      <c r="E12" s="42">
        <v>386</v>
      </c>
      <c r="F12" s="40">
        <v>400</v>
      </c>
      <c r="G12" s="42">
        <v>400</v>
      </c>
      <c r="H12" s="40"/>
      <c r="I12" s="40"/>
      <c r="J12" s="40"/>
      <c r="K12" s="40"/>
      <c r="L12" s="40"/>
      <c r="M12" s="40"/>
      <c r="N12" s="68"/>
      <c r="P12" s="258"/>
      <c r="Q12" s="258"/>
      <c r="V12" s="67"/>
      <c r="W12" s="67"/>
      <c r="X12" s="67"/>
      <c r="Y12" s="67"/>
      <c r="Z12" s="67"/>
      <c r="AA12" s="67"/>
      <c r="AB12" s="67"/>
    </row>
    <row r="13" spans="1:28" ht="14.1" customHeight="1" x14ac:dyDescent="0.2">
      <c r="A13" s="154"/>
      <c r="B13" s="155" t="s">
        <v>35</v>
      </c>
      <c r="C13" s="156">
        <f>C10+C11+C12</f>
        <v>5854</v>
      </c>
      <c r="D13" s="156">
        <f t="shared" ref="D13:G13" si="8">D10+D11+D12</f>
        <v>7262</v>
      </c>
      <c r="E13" s="156">
        <f t="shared" si="8"/>
        <v>7231</v>
      </c>
      <c r="F13" s="156">
        <f t="shared" si="8"/>
        <v>7400</v>
      </c>
      <c r="G13" s="156">
        <f t="shared" si="8"/>
        <v>7400</v>
      </c>
      <c r="H13" s="156">
        <f t="shared" ref="G13:N13" si="9">SUM(H10:H12)</f>
        <v>0</v>
      </c>
      <c r="I13" s="156">
        <f t="shared" si="9"/>
        <v>0</v>
      </c>
      <c r="J13" s="156">
        <f t="shared" si="9"/>
        <v>0</v>
      </c>
      <c r="K13" s="156">
        <f t="shared" si="9"/>
        <v>0</v>
      </c>
      <c r="L13" s="156">
        <f t="shared" si="9"/>
        <v>0</v>
      </c>
      <c r="M13" s="156">
        <f t="shared" si="9"/>
        <v>0</v>
      </c>
      <c r="N13" s="157">
        <f t="shared" si="9"/>
        <v>0</v>
      </c>
    </row>
    <row r="14" spans="1:28" ht="14.1" customHeight="1" x14ac:dyDescent="0.2">
      <c r="A14" s="58"/>
      <c r="B14" s="107" t="s">
        <v>36</v>
      </c>
      <c r="C14" s="41">
        <v>361</v>
      </c>
      <c r="D14" s="42">
        <v>73</v>
      </c>
      <c r="E14" s="42">
        <v>36</v>
      </c>
      <c r="F14" s="40">
        <v>50</v>
      </c>
      <c r="G14" s="42">
        <v>50</v>
      </c>
      <c r="H14" s="40"/>
      <c r="I14" s="40"/>
      <c r="J14" s="64"/>
      <c r="K14" s="40"/>
      <c r="L14" s="40"/>
      <c r="M14" s="40"/>
      <c r="N14" s="68"/>
      <c r="P14" s="66"/>
      <c r="Q14" s="66"/>
      <c r="V14" s="67"/>
      <c r="W14" s="67"/>
      <c r="X14" s="67"/>
      <c r="Y14" s="67"/>
      <c r="Z14" s="67"/>
      <c r="AA14" s="67"/>
      <c r="AB14" s="67"/>
    </row>
    <row r="15" spans="1:28" ht="14.1" customHeight="1" x14ac:dyDescent="0.2">
      <c r="A15" s="103"/>
      <c r="B15" s="107" t="s">
        <v>61</v>
      </c>
      <c r="C15" s="104">
        <v>0</v>
      </c>
      <c r="D15" s="42">
        <v>0</v>
      </c>
      <c r="E15" s="42">
        <v>0</v>
      </c>
      <c r="F15" s="40">
        <v>0</v>
      </c>
      <c r="G15" s="42">
        <v>0</v>
      </c>
      <c r="H15" s="100"/>
      <c r="I15" s="100"/>
      <c r="J15" s="100"/>
      <c r="K15" s="100"/>
      <c r="L15" s="100"/>
      <c r="M15" s="100"/>
      <c r="N15" s="102"/>
      <c r="O15" s="65"/>
      <c r="P15" s="66"/>
      <c r="Q15" s="66"/>
      <c r="V15" s="67"/>
      <c r="W15" s="67"/>
      <c r="X15" s="67"/>
      <c r="Y15" s="67"/>
      <c r="Z15" s="67"/>
      <c r="AA15" s="67"/>
      <c r="AB15" s="67"/>
    </row>
    <row r="16" spans="1:28" ht="14.1" customHeight="1" x14ac:dyDescent="0.2">
      <c r="A16" s="103"/>
      <c r="B16" s="107" t="s">
        <v>60</v>
      </c>
      <c r="C16" s="104">
        <v>0</v>
      </c>
      <c r="D16" s="42">
        <v>855</v>
      </c>
      <c r="E16" s="42">
        <v>696</v>
      </c>
      <c r="F16" s="40">
        <v>700</v>
      </c>
      <c r="G16" s="42">
        <v>700</v>
      </c>
      <c r="H16" s="100"/>
      <c r="I16" s="100"/>
      <c r="J16" s="100"/>
      <c r="K16" s="100"/>
      <c r="L16" s="100"/>
      <c r="M16" s="100"/>
      <c r="N16" s="102"/>
      <c r="O16" s="65"/>
      <c r="P16" s="66"/>
      <c r="Q16" s="66"/>
      <c r="V16" s="67"/>
      <c r="W16" s="67"/>
      <c r="X16" s="67"/>
      <c r="Y16" s="67"/>
      <c r="Z16" s="67"/>
      <c r="AA16" s="67"/>
      <c r="AB16" s="67"/>
    </row>
    <row r="17" spans="1:28" ht="14.1" customHeight="1" thickBot="1" x14ac:dyDescent="0.25">
      <c r="A17" s="167"/>
      <c r="B17" s="168" t="s">
        <v>64</v>
      </c>
      <c r="C17" s="169">
        <f>SUM(C13:C16)</f>
        <v>6215</v>
      </c>
      <c r="D17" s="169">
        <f t="shared" ref="D17:G17" si="10">SUM(D13:D16)</f>
        <v>8190</v>
      </c>
      <c r="E17" s="169">
        <f t="shared" si="10"/>
        <v>7963</v>
      </c>
      <c r="F17" s="169">
        <f t="shared" si="10"/>
        <v>8150</v>
      </c>
      <c r="G17" s="169">
        <f t="shared" si="10"/>
        <v>8150</v>
      </c>
      <c r="H17" s="169">
        <f t="shared" ref="G17:N17" si="11">SUM(H13:H16)</f>
        <v>0</v>
      </c>
      <c r="I17" s="169">
        <f t="shared" si="11"/>
        <v>0</v>
      </c>
      <c r="J17" s="169">
        <f t="shared" si="11"/>
        <v>0</v>
      </c>
      <c r="K17" s="169">
        <f t="shared" si="11"/>
        <v>0</v>
      </c>
      <c r="L17" s="169">
        <f t="shared" si="11"/>
        <v>0</v>
      </c>
      <c r="M17" s="169">
        <f t="shared" si="11"/>
        <v>0</v>
      </c>
      <c r="N17" s="170">
        <f t="shared" si="11"/>
        <v>0</v>
      </c>
    </row>
    <row r="18" spans="1:28" ht="14.1" customHeight="1" x14ac:dyDescent="0.2">
      <c r="A18" s="148" t="s">
        <v>37</v>
      </c>
      <c r="B18" s="149"/>
      <c r="C18" s="164">
        <f>C38</f>
        <v>8500</v>
      </c>
      <c r="D18" s="164">
        <f t="shared" ref="D18:G18" si="12">D38</f>
        <v>8534</v>
      </c>
      <c r="E18" s="164">
        <f t="shared" si="12"/>
        <v>7907</v>
      </c>
      <c r="F18" s="164">
        <f t="shared" si="12"/>
        <v>8155</v>
      </c>
      <c r="G18" s="164">
        <f t="shared" si="12"/>
        <v>8055</v>
      </c>
      <c r="H18" s="150"/>
      <c r="I18" s="150"/>
      <c r="J18" s="165"/>
      <c r="K18" s="150"/>
      <c r="L18" s="150"/>
      <c r="M18" s="150"/>
      <c r="N18" s="166"/>
    </row>
    <row r="19" spans="1:28" ht="14.1" customHeight="1" x14ac:dyDescent="0.2">
      <c r="A19" s="59"/>
      <c r="B19" s="110" t="s">
        <v>89</v>
      </c>
      <c r="C19" s="41">
        <v>3929</v>
      </c>
      <c r="D19" s="42">
        <v>3895</v>
      </c>
      <c r="E19" s="42">
        <v>3630</v>
      </c>
      <c r="F19" s="42">
        <v>3600</v>
      </c>
      <c r="G19" s="42">
        <v>3600</v>
      </c>
      <c r="H19" s="42"/>
      <c r="I19" s="42"/>
      <c r="J19" s="42"/>
      <c r="K19" s="40"/>
      <c r="L19" s="42"/>
      <c r="M19" s="42"/>
      <c r="N19" s="69"/>
      <c r="P19" s="70"/>
      <c r="V19" s="67"/>
      <c r="W19" s="67"/>
      <c r="X19" s="67"/>
      <c r="Y19" s="67"/>
      <c r="Z19" s="67"/>
      <c r="AA19" s="67"/>
      <c r="AB19" s="67"/>
    </row>
    <row r="20" spans="1:28" ht="14.1" customHeight="1" x14ac:dyDescent="0.2">
      <c r="A20" s="60"/>
      <c r="B20" s="111" t="s">
        <v>90</v>
      </c>
      <c r="C20" s="41">
        <v>1007</v>
      </c>
      <c r="D20" s="42">
        <v>1057</v>
      </c>
      <c r="E20" s="42">
        <v>891</v>
      </c>
      <c r="F20" s="42">
        <v>900</v>
      </c>
      <c r="G20" s="42">
        <v>900</v>
      </c>
      <c r="H20" s="42"/>
      <c r="I20" s="42"/>
      <c r="J20" s="42"/>
      <c r="K20" s="40"/>
      <c r="L20" s="42"/>
      <c r="M20" s="42"/>
      <c r="N20" s="69"/>
      <c r="P20" s="71"/>
      <c r="V20" s="67"/>
      <c r="W20" s="67"/>
      <c r="X20" s="67"/>
      <c r="Y20" s="67"/>
      <c r="Z20" s="67"/>
      <c r="AA20" s="67"/>
      <c r="AB20" s="67"/>
    </row>
    <row r="21" spans="1:28" ht="14.1" customHeight="1" x14ac:dyDescent="0.2">
      <c r="A21" s="59"/>
      <c r="B21" s="110" t="s">
        <v>38</v>
      </c>
      <c r="C21" s="41">
        <v>0</v>
      </c>
      <c r="D21" s="42">
        <v>0</v>
      </c>
      <c r="E21" s="42">
        <v>0</v>
      </c>
      <c r="F21" s="42">
        <v>0</v>
      </c>
      <c r="G21" s="42">
        <v>0</v>
      </c>
      <c r="H21" s="42"/>
      <c r="I21" s="42"/>
      <c r="J21" s="72"/>
      <c r="K21" s="40"/>
      <c r="L21" s="42"/>
      <c r="M21" s="42"/>
      <c r="N21" s="69"/>
      <c r="V21" s="67"/>
      <c r="W21" s="67"/>
      <c r="X21" s="67"/>
      <c r="Y21" s="67"/>
      <c r="Z21" s="67"/>
      <c r="AA21" s="67"/>
      <c r="AB21" s="67"/>
    </row>
    <row r="22" spans="1:28" ht="14.1" customHeight="1" x14ac:dyDescent="0.2">
      <c r="A22" s="158"/>
      <c r="B22" s="159" t="s">
        <v>39</v>
      </c>
      <c r="C22" s="160">
        <f>SUM(C19:C21)</f>
        <v>4936</v>
      </c>
      <c r="D22" s="160">
        <f t="shared" ref="D22:G22" si="13">SUM(D19:D21)</f>
        <v>4952</v>
      </c>
      <c r="E22" s="160">
        <f t="shared" si="13"/>
        <v>4521</v>
      </c>
      <c r="F22" s="160">
        <v>4600</v>
      </c>
      <c r="G22" s="160">
        <v>4600</v>
      </c>
      <c r="H22" s="160">
        <f t="shared" ref="G22:N22" si="14">SUM(H19:H21)</f>
        <v>0</v>
      </c>
      <c r="I22" s="160">
        <f t="shared" si="14"/>
        <v>0</v>
      </c>
      <c r="J22" s="160">
        <f t="shared" si="14"/>
        <v>0</v>
      </c>
      <c r="K22" s="160">
        <f t="shared" si="14"/>
        <v>0</v>
      </c>
      <c r="L22" s="160">
        <f t="shared" si="14"/>
        <v>0</v>
      </c>
      <c r="M22" s="160">
        <f t="shared" si="14"/>
        <v>0</v>
      </c>
      <c r="N22" s="161">
        <f t="shared" si="14"/>
        <v>0</v>
      </c>
    </row>
    <row r="23" spans="1:28" ht="14.1" customHeight="1" x14ac:dyDescent="0.2">
      <c r="A23" s="61"/>
      <c r="B23" s="112" t="s">
        <v>21</v>
      </c>
      <c r="C23" s="41">
        <v>1639</v>
      </c>
      <c r="D23" s="42">
        <v>1028</v>
      </c>
      <c r="E23" s="42">
        <v>600</v>
      </c>
      <c r="F23" s="42">
        <v>1100</v>
      </c>
      <c r="G23" s="42">
        <v>1000</v>
      </c>
      <c r="H23" s="42"/>
      <c r="I23" s="42"/>
      <c r="J23" s="40"/>
      <c r="K23" s="40"/>
      <c r="L23" s="42"/>
      <c r="M23" s="42"/>
      <c r="N23" s="69"/>
      <c r="P23" s="49"/>
      <c r="V23" s="67"/>
      <c r="W23" s="67"/>
      <c r="X23" s="67"/>
      <c r="Y23" s="67"/>
      <c r="Z23" s="67"/>
      <c r="AA23" s="67"/>
      <c r="AB23" s="67"/>
    </row>
    <row r="24" spans="1:28" ht="14.1" customHeight="1" x14ac:dyDescent="0.2">
      <c r="A24" s="61"/>
      <c r="B24" s="112" t="s">
        <v>83</v>
      </c>
      <c r="C24" s="41">
        <v>117</v>
      </c>
      <c r="D24" s="42">
        <v>191</v>
      </c>
      <c r="E24" s="42">
        <v>150</v>
      </c>
      <c r="F24" s="42">
        <v>150</v>
      </c>
      <c r="G24" s="42">
        <v>150</v>
      </c>
      <c r="H24" s="42"/>
      <c r="I24" s="42"/>
      <c r="J24" s="40"/>
      <c r="K24" s="40"/>
      <c r="L24" s="42"/>
      <c r="M24" s="42"/>
      <c r="N24" s="69"/>
      <c r="P24" s="49"/>
      <c r="V24" s="67"/>
      <c r="W24" s="67"/>
      <c r="X24" s="67"/>
      <c r="Y24" s="67"/>
      <c r="Z24" s="67"/>
      <c r="AA24" s="67"/>
      <c r="AB24" s="67"/>
    </row>
    <row r="25" spans="1:28" ht="14.1" customHeight="1" x14ac:dyDescent="0.2">
      <c r="A25" s="61"/>
      <c r="B25" s="112" t="s">
        <v>84</v>
      </c>
      <c r="C25" s="41">
        <v>139</v>
      </c>
      <c r="D25" s="42">
        <v>92</v>
      </c>
      <c r="E25" s="42">
        <v>60</v>
      </c>
      <c r="F25" s="42">
        <v>90</v>
      </c>
      <c r="G25" s="42">
        <v>90</v>
      </c>
      <c r="H25" s="42"/>
      <c r="I25" s="42"/>
      <c r="J25" s="40"/>
      <c r="K25" s="40"/>
      <c r="L25" s="42"/>
      <c r="M25" s="42"/>
      <c r="N25" s="69"/>
      <c r="P25" s="49"/>
      <c r="V25" s="67"/>
      <c r="W25" s="67"/>
      <c r="X25" s="67"/>
      <c r="Y25" s="67"/>
      <c r="Z25" s="67"/>
      <c r="AA25" s="67"/>
      <c r="AB25" s="67"/>
    </row>
    <row r="26" spans="1:28" ht="14.1" customHeight="1" x14ac:dyDescent="0.2">
      <c r="A26" s="61"/>
      <c r="B26" s="112" t="s">
        <v>86</v>
      </c>
      <c r="C26" s="41">
        <v>852</v>
      </c>
      <c r="D26" s="42">
        <v>886</v>
      </c>
      <c r="E26" s="42">
        <v>1286</v>
      </c>
      <c r="F26" s="42">
        <v>1000</v>
      </c>
      <c r="G26" s="42">
        <v>1000</v>
      </c>
      <c r="H26" s="42"/>
      <c r="I26" s="42"/>
      <c r="J26" s="40"/>
      <c r="K26" s="40"/>
      <c r="L26" s="42"/>
      <c r="M26" s="42"/>
      <c r="N26" s="69"/>
      <c r="P26" s="49"/>
      <c r="V26" s="67"/>
      <c r="W26" s="67"/>
      <c r="X26" s="67"/>
      <c r="Y26" s="67"/>
      <c r="Z26" s="67"/>
      <c r="AA26" s="67"/>
      <c r="AB26" s="67"/>
    </row>
    <row r="27" spans="1:28" ht="14.1" customHeight="1" x14ac:dyDescent="0.2">
      <c r="A27" s="61"/>
      <c r="B27" s="112" t="s">
        <v>22</v>
      </c>
      <c r="C27" s="41">
        <v>244</v>
      </c>
      <c r="D27" s="42">
        <v>180</v>
      </c>
      <c r="E27" s="42">
        <v>103</v>
      </c>
      <c r="F27" s="42">
        <v>100</v>
      </c>
      <c r="G27" s="42">
        <v>100</v>
      </c>
      <c r="H27" s="42"/>
      <c r="I27" s="42"/>
      <c r="J27" s="40"/>
      <c r="K27" s="40"/>
      <c r="L27" s="42"/>
      <c r="M27" s="42"/>
      <c r="N27" s="69"/>
      <c r="P27" s="49"/>
      <c r="Y27" s="71"/>
      <c r="AB27" s="67"/>
    </row>
    <row r="28" spans="1:28" ht="14.1" customHeight="1" x14ac:dyDescent="0.2">
      <c r="A28" s="158"/>
      <c r="B28" s="159" t="s">
        <v>23</v>
      </c>
      <c r="C28" s="160">
        <f t="shared" ref="C28:G28" si="15">SUM(C23:C27)</f>
        <v>2991</v>
      </c>
      <c r="D28" s="160">
        <f t="shared" si="15"/>
        <v>2377</v>
      </c>
      <c r="E28" s="160">
        <f t="shared" si="15"/>
        <v>2199</v>
      </c>
      <c r="F28" s="160">
        <f t="shared" si="15"/>
        <v>2440</v>
      </c>
      <c r="G28" s="160">
        <f t="shared" si="15"/>
        <v>2340</v>
      </c>
      <c r="H28" s="160">
        <f t="shared" ref="G28:N28" si="16">SUM(H23:H27)</f>
        <v>0</v>
      </c>
      <c r="I28" s="160">
        <f t="shared" si="16"/>
        <v>0</v>
      </c>
      <c r="J28" s="160">
        <f t="shared" si="16"/>
        <v>0</v>
      </c>
      <c r="K28" s="160">
        <f t="shared" si="16"/>
        <v>0</v>
      </c>
      <c r="L28" s="160">
        <f t="shared" si="16"/>
        <v>0</v>
      </c>
      <c r="M28" s="160">
        <f t="shared" si="16"/>
        <v>0</v>
      </c>
      <c r="N28" s="161">
        <f t="shared" si="16"/>
        <v>0</v>
      </c>
      <c r="O28" s="73"/>
      <c r="P28" s="49"/>
    </row>
    <row r="29" spans="1:28" ht="14.1" customHeight="1" x14ac:dyDescent="0.2">
      <c r="A29" s="103"/>
      <c r="B29" s="113" t="s">
        <v>40</v>
      </c>
      <c r="C29" s="104">
        <v>124</v>
      </c>
      <c r="D29" s="42">
        <v>157</v>
      </c>
      <c r="E29" s="42">
        <v>201</v>
      </c>
      <c r="F29" s="42">
        <v>130</v>
      </c>
      <c r="G29" s="42">
        <v>130</v>
      </c>
      <c r="H29" s="101"/>
      <c r="I29" s="101"/>
      <c r="J29" s="100"/>
      <c r="K29" s="100"/>
      <c r="L29" s="101"/>
      <c r="M29" s="101"/>
      <c r="N29" s="105"/>
      <c r="O29" s="73"/>
      <c r="P29" s="49"/>
      <c r="AB29" s="67"/>
    </row>
    <row r="30" spans="1:28" ht="14.1" customHeight="1" x14ac:dyDescent="0.2">
      <c r="A30" s="61"/>
      <c r="B30" s="110" t="s">
        <v>41</v>
      </c>
      <c r="C30" s="41">
        <v>5</v>
      </c>
      <c r="D30" s="42">
        <v>5</v>
      </c>
      <c r="E30" s="42">
        <v>7</v>
      </c>
      <c r="F30" s="42">
        <v>5</v>
      </c>
      <c r="G30" s="42">
        <v>5</v>
      </c>
      <c r="H30" s="42"/>
      <c r="I30" s="42"/>
      <c r="J30" s="40"/>
      <c r="K30" s="40"/>
      <c r="L30" s="42"/>
      <c r="M30" s="42"/>
      <c r="N30" s="69"/>
      <c r="O30" s="73"/>
      <c r="P30" s="49"/>
      <c r="AB30" s="67"/>
    </row>
    <row r="31" spans="1:28" ht="14.1" customHeight="1" x14ac:dyDescent="0.2">
      <c r="A31" s="61"/>
      <c r="B31" s="110" t="s">
        <v>42</v>
      </c>
      <c r="C31" s="41">
        <v>63</v>
      </c>
      <c r="D31" s="42">
        <v>42</v>
      </c>
      <c r="E31" s="42">
        <v>4</v>
      </c>
      <c r="F31" s="42">
        <v>50</v>
      </c>
      <c r="G31" s="42">
        <v>50</v>
      </c>
      <c r="H31" s="42"/>
      <c r="I31" s="42"/>
      <c r="J31" s="40"/>
      <c r="K31" s="40"/>
      <c r="L31" s="42"/>
      <c r="M31" s="42"/>
      <c r="N31" s="69"/>
      <c r="O31" s="73"/>
      <c r="P31" s="49"/>
      <c r="Y31" s="71"/>
      <c r="AB31" s="67"/>
    </row>
    <row r="32" spans="1:28" ht="14.1" customHeight="1" x14ac:dyDescent="0.2">
      <c r="A32" s="61"/>
      <c r="B32" s="110" t="s">
        <v>43</v>
      </c>
      <c r="C32" s="41">
        <v>17</v>
      </c>
      <c r="D32" s="42">
        <v>4</v>
      </c>
      <c r="E32" s="42">
        <v>9</v>
      </c>
      <c r="F32" s="42">
        <v>5</v>
      </c>
      <c r="G32" s="42">
        <v>10</v>
      </c>
      <c r="H32" s="42"/>
      <c r="I32" s="42"/>
      <c r="J32" s="40"/>
      <c r="K32" s="40"/>
      <c r="L32" s="42"/>
      <c r="M32" s="42"/>
      <c r="N32" s="69"/>
      <c r="O32" s="73"/>
      <c r="P32" s="49"/>
      <c r="AB32" s="67"/>
    </row>
    <row r="33" spans="1:28" ht="14.1" customHeight="1" x14ac:dyDescent="0.2">
      <c r="A33" s="61"/>
      <c r="B33" s="110" t="s">
        <v>44</v>
      </c>
      <c r="C33" s="41">
        <v>7</v>
      </c>
      <c r="D33" s="42">
        <v>25</v>
      </c>
      <c r="E33" s="42">
        <v>8</v>
      </c>
      <c r="F33" s="42">
        <v>25</v>
      </c>
      <c r="G33" s="42">
        <v>20</v>
      </c>
      <c r="H33" s="42"/>
      <c r="I33" s="42"/>
      <c r="J33" s="40"/>
      <c r="K33" s="40"/>
      <c r="L33" s="42"/>
      <c r="M33" s="42"/>
      <c r="N33" s="69"/>
      <c r="O33" s="49"/>
      <c r="P33" s="49"/>
      <c r="AB33" s="67"/>
    </row>
    <row r="34" spans="1:28" ht="14.1" customHeight="1" x14ac:dyDescent="0.2">
      <c r="A34" s="158"/>
      <c r="B34" s="159" t="s">
        <v>45</v>
      </c>
      <c r="C34" s="162">
        <f>SUM(C30:C33)</f>
        <v>92</v>
      </c>
      <c r="D34" s="162">
        <f t="shared" ref="D34:G34" si="17">SUM(D30:D33)</f>
        <v>76</v>
      </c>
      <c r="E34" s="162">
        <f t="shared" si="17"/>
        <v>28</v>
      </c>
      <c r="F34" s="162">
        <f t="shared" si="17"/>
        <v>85</v>
      </c>
      <c r="G34" s="162">
        <f t="shared" si="17"/>
        <v>85</v>
      </c>
      <c r="H34" s="162">
        <f t="shared" ref="G34:N34" si="18">SUM(H30:H33)</f>
        <v>0</v>
      </c>
      <c r="I34" s="162">
        <f t="shared" si="18"/>
        <v>0</v>
      </c>
      <c r="J34" s="162">
        <f t="shared" si="18"/>
        <v>0</v>
      </c>
      <c r="K34" s="162">
        <f t="shared" si="18"/>
        <v>0</v>
      </c>
      <c r="L34" s="162">
        <f t="shared" si="18"/>
        <v>0</v>
      </c>
      <c r="M34" s="162">
        <f t="shared" si="18"/>
        <v>0</v>
      </c>
      <c r="N34" s="163">
        <f t="shared" si="18"/>
        <v>0</v>
      </c>
      <c r="P34" s="49"/>
    </row>
    <row r="35" spans="1:28" ht="14.1" customHeight="1" x14ac:dyDescent="0.2">
      <c r="A35" s="58"/>
      <c r="B35" s="110" t="s">
        <v>46</v>
      </c>
      <c r="C35" s="39">
        <v>357</v>
      </c>
      <c r="D35" s="64">
        <v>228</v>
      </c>
      <c r="E35" s="64">
        <v>151</v>
      </c>
      <c r="F35" s="42">
        <v>200</v>
      </c>
      <c r="G35" s="42">
        <v>200</v>
      </c>
      <c r="H35" s="42"/>
      <c r="I35" s="42"/>
      <c r="J35" s="40"/>
      <c r="K35" s="40"/>
      <c r="L35" s="42"/>
      <c r="M35" s="42"/>
      <c r="N35" s="69"/>
      <c r="P35" s="49"/>
      <c r="AB35" s="67"/>
    </row>
    <row r="36" spans="1:28" ht="14.1" customHeight="1" x14ac:dyDescent="0.2">
      <c r="A36" s="103"/>
      <c r="B36" s="113" t="s">
        <v>62</v>
      </c>
      <c r="C36" s="106">
        <v>0</v>
      </c>
      <c r="D36" s="40">
        <v>744</v>
      </c>
      <c r="E36" s="40">
        <v>807</v>
      </c>
      <c r="F36" s="42">
        <v>700</v>
      </c>
      <c r="G36" s="42">
        <v>700</v>
      </c>
      <c r="H36" s="101"/>
      <c r="I36" s="101"/>
      <c r="J36" s="100"/>
      <c r="K36" s="100"/>
      <c r="L36" s="101"/>
      <c r="M36" s="101"/>
      <c r="N36" s="105"/>
      <c r="AB36" s="67"/>
    </row>
    <row r="37" spans="1:28" ht="14.1" customHeight="1" x14ac:dyDescent="0.2">
      <c r="A37" s="103"/>
      <c r="B37" s="113" t="s">
        <v>91</v>
      </c>
      <c r="C37" s="106">
        <v>0</v>
      </c>
      <c r="D37" s="40">
        <v>0</v>
      </c>
      <c r="E37" s="40">
        <v>0</v>
      </c>
      <c r="F37" s="42">
        <v>0</v>
      </c>
      <c r="G37" s="42">
        <v>0</v>
      </c>
      <c r="H37" s="101"/>
      <c r="I37" s="101"/>
      <c r="J37" s="100"/>
      <c r="K37" s="100"/>
      <c r="L37" s="101"/>
      <c r="M37" s="101"/>
      <c r="N37" s="105"/>
      <c r="AB37" s="67"/>
    </row>
    <row r="38" spans="1:28" ht="14.1" customHeight="1" x14ac:dyDescent="0.2">
      <c r="A38" s="171"/>
      <c r="B38" s="172" t="s">
        <v>88</v>
      </c>
      <c r="C38" s="173">
        <f>C22+C28+C29+C34+C35+C36+C37</f>
        <v>8500</v>
      </c>
      <c r="D38" s="173">
        <f t="shared" ref="D38:G38" si="19">D37+D36+D35+D34+D29+D28+D22</f>
        <v>8534</v>
      </c>
      <c r="E38" s="173">
        <f t="shared" si="19"/>
        <v>7907</v>
      </c>
      <c r="F38" s="173">
        <f t="shared" si="19"/>
        <v>8155</v>
      </c>
      <c r="G38" s="173">
        <f t="shared" si="19"/>
        <v>8055</v>
      </c>
      <c r="H38" s="173">
        <f t="shared" ref="D38:N38" si="20">H37+H36+H35+H34+H29+H28+H22</f>
        <v>0</v>
      </c>
      <c r="I38" s="173">
        <f t="shared" si="20"/>
        <v>0</v>
      </c>
      <c r="J38" s="173">
        <f t="shared" si="20"/>
        <v>0</v>
      </c>
      <c r="K38" s="173">
        <f t="shared" si="20"/>
        <v>0</v>
      </c>
      <c r="L38" s="173">
        <f t="shared" si="20"/>
        <v>0</v>
      </c>
      <c r="M38" s="173">
        <f t="shared" si="20"/>
        <v>0</v>
      </c>
      <c r="N38" s="174">
        <f t="shared" si="20"/>
        <v>0</v>
      </c>
      <c r="Y38" s="71"/>
    </row>
    <row r="39" spans="1:28" ht="14.1" customHeight="1" thickBot="1" x14ac:dyDescent="0.25">
      <c r="A39" s="115"/>
      <c r="B39" s="114" t="s">
        <v>47</v>
      </c>
      <c r="C39" s="62">
        <f>C17-C38</f>
        <v>-2285</v>
      </c>
      <c r="D39" s="62">
        <f t="shared" ref="D39:G39" si="21">D17-D38</f>
        <v>-344</v>
      </c>
      <c r="E39" s="62">
        <f t="shared" si="21"/>
        <v>56</v>
      </c>
      <c r="F39" s="62">
        <f t="shared" si="21"/>
        <v>-5</v>
      </c>
      <c r="G39" s="62">
        <f t="shared" si="21"/>
        <v>95</v>
      </c>
      <c r="H39" s="62">
        <f t="shared" ref="D39:N39" si="22">H17-H38</f>
        <v>0</v>
      </c>
      <c r="I39" s="62">
        <f t="shared" si="22"/>
        <v>0</v>
      </c>
      <c r="J39" s="62">
        <f t="shared" si="22"/>
        <v>0</v>
      </c>
      <c r="K39" s="62">
        <f t="shared" si="22"/>
        <v>0</v>
      </c>
      <c r="L39" s="62">
        <f t="shared" si="22"/>
        <v>0</v>
      </c>
      <c r="M39" s="62">
        <f t="shared" si="22"/>
        <v>0</v>
      </c>
      <c r="N39" s="98">
        <f t="shared" si="22"/>
        <v>0</v>
      </c>
      <c r="Y39" s="67"/>
    </row>
    <row r="40" spans="1:28" ht="18" customHeight="1" thickBot="1" x14ac:dyDescent="0.3">
      <c r="A40" s="259" t="s">
        <v>50</v>
      </c>
      <c r="B40" s="260"/>
      <c r="C40" s="185">
        <f>C3+C17-C38</f>
        <v>380</v>
      </c>
      <c r="D40" s="185">
        <f t="shared" ref="D40:G40" si="23">D3+D17-D38</f>
        <v>36</v>
      </c>
      <c r="E40" s="185">
        <f t="shared" si="23"/>
        <v>92</v>
      </c>
      <c r="F40" s="185">
        <f t="shared" si="23"/>
        <v>87</v>
      </c>
      <c r="G40" s="185">
        <f t="shared" si="23"/>
        <v>182</v>
      </c>
      <c r="H40" s="185">
        <f t="shared" ref="D40:N40" si="24">H3+H17-H38</f>
        <v>182</v>
      </c>
      <c r="I40" s="185">
        <f t="shared" si="24"/>
        <v>182</v>
      </c>
      <c r="J40" s="185">
        <f t="shared" si="24"/>
        <v>182</v>
      </c>
      <c r="K40" s="185">
        <f t="shared" si="24"/>
        <v>182</v>
      </c>
      <c r="L40" s="185">
        <f t="shared" si="24"/>
        <v>182</v>
      </c>
      <c r="M40" s="185">
        <f t="shared" si="24"/>
        <v>182</v>
      </c>
      <c r="N40" s="186">
        <f t="shared" si="24"/>
        <v>182</v>
      </c>
    </row>
    <row r="41" spans="1:28" ht="18" customHeight="1" x14ac:dyDescent="0.25">
      <c r="A41" s="54"/>
      <c r="B41" s="55"/>
      <c r="C41" s="56"/>
      <c r="D41" s="57"/>
      <c r="E41" s="57"/>
      <c r="F41" s="57"/>
      <c r="G41" s="57"/>
    </row>
    <row r="42" spans="1:28" x14ac:dyDescent="0.2">
      <c r="B42" t="s">
        <v>96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Vaslíková</cp:lastModifiedBy>
  <cp:lastPrinted>2014-02-25T09:49:46Z</cp:lastPrinted>
  <dcterms:created xsi:type="dcterms:W3CDTF">2012-03-20T09:28:01Z</dcterms:created>
  <dcterms:modified xsi:type="dcterms:W3CDTF">2021-03-25T13:19:55Z</dcterms:modified>
</cp:coreProperties>
</file>