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1\"/>
    </mc:Choice>
  </mc:AlternateContent>
  <xr:revisionPtr revIDLastSave="0" documentId="13_ncr:1_{6524E5C4-5A38-4178-B224-54E8972DACBD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</workbook>
</file>

<file path=xl/calcChain.xml><?xml version="1.0" encoding="utf-8"?>
<calcChain xmlns="http://schemas.openxmlformats.org/spreadsheetml/2006/main">
  <c r="I34" i="4" l="1"/>
  <c r="I38" i="4" s="1"/>
  <c r="I18" i="4" s="1"/>
  <c r="I28" i="4"/>
  <c r="I22" i="4"/>
  <c r="I13" i="4"/>
  <c r="I17" i="4" s="1"/>
  <c r="I3" i="4"/>
  <c r="H34" i="4"/>
  <c r="H38" i="4" s="1"/>
  <c r="H18" i="4" s="1"/>
  <c r="G34" i="4"/>
  <c r="F34" i="4"/>
  <c r="H28" i="4"/>
  <c r="G28" i="4"/>
  <c r="G38" i="4" s="1"/>
  <c r="G18" i="4" s="1"/>
  <c r="F28" i="4"/>
  <c r="F38" i="4" s="1"/>
  <c r="F18" i="4" s="1"/>
  <c r="H22" i="4"/>
  <c r="G22" i="4"/>
  <c r="F22" i="4"/>
  <c r="H17" i="4"/>
  <c r="H39" i="4" s="1"/>
  <c r="H13" i="4"/>
  <c r="G13" i="4"/>
  <c r="G17" i="4" s="1"/>
  <c r="F13" i="4"/>
  <c r="F17" i="4" s="1"/>
  <c r="H9" i="4"/>
  <c r="F3" i="4"/>
  <c r="F40" i="4" s="1"/>
  <c r="G3" i="4" s="1"/>
  <c r="G40" i="4" s="1"/>
  <c r="H3" i="4" s="1"/>
  <c r="H40" i="4" s="1"/>
  <c r="I40" i="4" l="1"/>
  <c r="I39" i="4"/>
  <c r="I9" i="4"/>
  <c r="F39" i="4"/>
  <c r="F9" i="4"/>
  <c r="G39" i="4"/>
  <c r="G9" i="4"/>
  <c r="D37" i="3" l="1"/>
  <c r="D22" i="3" l="1"/>
  <c r="D27" i="3" s="1"/>
  <c r="E27" i="3" s="1"/>
  <c r="C22" i="3"/>
  <c r="C27" i="3" s="1"/>
  <c r="D14" i="3"/>
  <c r="D9" i="3"/>
  <c r="C9" i="3"/>
  <c r="C14" i="3" s="1"/>
  <c r="C28" i="3" s="1"/>
  <c r="C34" i="3" s="1"/>
  <c r="G34" i="3"/>
  <c r="F34" i="3"/>
  <c r="F28" i="3"/>
  <c r="G27" i="3"/>
  <c r="G28" i="3" s="1"/>
  <c r="F27" i="3"/>
  <c r="G22" i="3"/>
  <c r="F22" i="3"/>
  <c r="G14" i="3"/>
  <c r="F14" i="3"/>
  <c r="G9" i="3"/>
  <c r="F9" i="3"/>
  <c r="E33" i="3"/>
  <c r="E32" i="3"/>
  <c r="E31" i="3"/>
  <c r="E30" i="3"/>
  <c r="E29" i="3"/>
  <c r="E26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9" i="3"/>
  <c r="E8" i="3"/>
  <c r="E7" i="3"/>
  <c r="E6" i="3"/>
  <c r="D28" i="3" l="1"/>
  <c r="D34" i="3" s="1"/>
  <c r="E34" i="3"/>
  <c r="E28" i="3"/>
  <c r="E14" i="3"/>
  <c r="E22" i="3"/>
  <c r="E34" i="4" l="1"/>
  <c r="E38" i="4" s="1"/>
  <c r="E18" i="4" s="1"/>
  <c r="E28" i="4"/>
  <c r="E22" i="4"/>
  <c r="E17" i="4"/>
  <c r="E39" i="4" s="1"/>
  <c r="E13" i="4"/>
  <c r="E9" i="4"/>
  <c r="E3" i="4"/>
  <c r="E40" i="4" s="1"/>
  <c r="D38" i="4"/>
  <c r="D18" i="4" s="1"/>
  <c r="D34" i="4"/>
  <c r="D28" i="4"/>
  <c r="D22" i="4"/>
  <c r="D17" i="4"/>
  <c r="D39" i="4" s="1"/>
  <c r="D13" i="4"/>
  <c r="D3" i="4"/>
  <c r="D40" i="4" s="1"/>
  <c r="D9" i="4" l="1"/>
  <c r="B1" i="4"/>
  <c r="B1" i="1"/>
  <c r="B1" i="3"/>
  <c r="C34" i="4"/>
  <c r="C28" i="4"/>
  <c r="C22" i="4"/>
  <c r="C13" i="4"/>
  <c r="C17" i="4" s="1"/>
  <c r="C9" i="4" s="1"/>
  <c r="H37" i="3" l="1"/>
  <c r="H36" i="3"/>
  <c r="H26" i="3" l="1"/>
  <c r="D14" i="1" l="1"/>
  <c r="D21" i="1" s="1"/>
  <c r="E14" i="1"/>
  <c r="E21" i="1" s="1"/>
  <c r="F14" i="1"/>
  <c r="F21" i="1" s="1"/>
  <c r="G14" i="1"/>
  <c r="H14" i="1"/>
  <c r="I14" i="1"/>
  <c r="J14" i="1"/>
  <c r="J21" i="1" s="1"/>
  <c r="K14" i="1"/>
  <c r="L14" i="1"/>
  <c r="M14" i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E11" i="1" s="1"/>
  <c r="F4" i="1"/>
  <c r="G4" i="1"/>
  <c r="G11" i="1" s="1"/>
  <c r="H4" i="1"/>
  <c r="I4" i="1"/>
  <c r="I11" i="1" s="1"/>
  <c r="J4" i="1"/>
  <c r="J11" i="1" s="1"/>
  <c r="K4" i="1"/>
  <c r="K11" i="1" s="1"/>
  <c r="L4" i="1"/>
  <c r="M4" i="1"/>
  <c r="M11" i="1" s="1"/>
  <c r="N4" i="1"/>
  <c r="N11" i="1" s="1"/>
  <c r="C4" i="1"/>
  <c r="M21" i="1"/>
  <c r="L21" i="1"/>
  <c r="K21" i="1"/>
  <c r="I21" i="1"/>
  <c r="H21" i="1"/>
  <c r="G2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F11" i="1" l="1"/>
  <c r="L11" i="1"/>
  <c r="H11" i="1"/>
  <c r="D11" i="1"/>
  <c r="H22" i="3" l="1"/>
  <c r="C21" i="1"/>
  <c r="C11" i="1"/>
  <c r="J13" i="4"/>
  <c r="K13" i="4"/>
  <c r="L13" i="4"/>
  <c r="M13" i="4"/>
  <c r="N13" i="4"/>
  <c r="J34" i="4"/>
  <c r="K34" i="4"/>
  <c r="L34" i="4"/>
  <c r="M34" i="4"/>
  <c r="N34" i="4"/>
  <c r="J28" i="4"/>
  <c r="K28" i="4"/>
  <c r="L28" i="4"/>
  <c r="M28" i="4"/>
  <c r="N28" i="4"/>
  <c r="J22" i="4"/>
  <c r="K22" i="4"/>
  <c r="L22" i="4"/>
  <c r="M22" i="4"/>
  <c r="N22" i="4"/>
  <c r="C38" i="4"/>
  <c r="C18" i="4" s="1"/>
  <c r="J17" i="4"/>
  <c r="K17" i="4"/>
  <c r="L17" i="4"/>
  <c r="M17" i="4"/>
  <c r="N17" i="4"/>
  <c r="H27" i="3" l="1"/>
  <c r="H14" i="3"/>
  <c r="N38" i="4"/>
  <c r="N39" i="4" s="1"/>
  <c r="L38" i="4"/>
  <c r="L39" i="4" s="1"/>
  <c r="J38" i="4"/>
  <c r="J39" i="4" s="1"/>
  <c r="M38" i="4"/>
  <c r="M39" i="4" s="1"/>
  <c r="K38" i="4"/>
  <c r="K39" i="4" s="1"/>
  <c r="C40" i="4"/>
  <c r="C39" i="4"/>
  <c r="H9" i="3"/>
  <c r="H28" i="3" l="1"/>
  <c r="H34" i="3"/>
  <c r="J3" i="4" l="1"/>
  <c r="J40" i="4" s="1"/>
  <c r="K3" i="4" l="1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<sst xmlns="http://schemas.openxmlformats.org/spreadsheetml/2006/main" count="151" uniqueCount="133">
  <si>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</si>
  <si>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</si>
  <si>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</si>
  <si>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</si>
  <si>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</si>
  <si>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</si>
  <si>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</si>
  <si>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</si>
  <si>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</si>
  <si>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</si>
  <si>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</si>
  <si>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</si>
  <si>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</si>
  <si>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</si>
  <si>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</si>
  <si>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</si>
  <si>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</si>
  <si>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</si>
  <si>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</si>
  <si>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</si>
  <si>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</si>
  <si>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</si>
  <si>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</si>
  <si>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</si>
  <si>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</si>
  <si>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</si>
  <si>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</si>
  <si>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</si>
  <si>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</si>
  <si>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</si>
  <si>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</si>
  <si>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</si>
  <si>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</si>
  <si>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</si>
  <si>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</si>
  <si>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</si>
  <si>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</si>
  <si>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</si>
  <si>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</si>
  <si>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</si>
  <si>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</si>
  <si>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</si>
  <si>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</si>
  <si>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</si>
  <si>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</si>
  <si>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</si>
  <si>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</si>
  <si>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</si>
  <si>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</si>
  <si>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</si>
  <si>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</si>
  <si>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</si>
  <si>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</si>
  <si>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</si>
  <si>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</si>
  <si>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</si>
  <si>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</si>
  <si>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</si>
  <si>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</si>
  <si>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</si>
  <si>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</si>
  <si>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</si>
  <si>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</si>
  <si>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</si>
  <si>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</si>
  <si>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</si>
  <si>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</si>
  <si>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</si>
  <si>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</si>
  <si>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</si>
  <si>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</si>
  <si>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</si>
  <si>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</si>
  <si>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</si>
  <si>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</si>
  <si>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</si>
  <si>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</si>
  <si>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</si>
  <si>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</si>
  <si>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</si>
  <si>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</si>
  <si>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</si>
  <si>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</si>
  <si>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</si>
  <si>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</si>
  <si>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</si>
  <si>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</si>
  <si>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</si>
  <si>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</si>
  <si>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</si>
  <si>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</si>
  <si>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</si>
  <si>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</si>
  <si>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</si>
  <si>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</si>
  <si>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</si>
  <si>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</si>
  <si>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celkovo od 1.1.</t>
  </si>
  <si>
    <t xml:space="preserve">Suma fakturovaná dodávateľmi </t>
  </si>
  <si>
    <t xml:space="preserve">Suma platieb dodávateľom </t>
  </si>
  <si>
    <t>rok 2021</t>
  </si>
  <si>
    <t>Skutočnosť                    k 31.1.2021</t>
  </si>
  <si>
    <t>Skutočnosť                    k 28.2.2021</t>
  </si>
  <si>
    <t>Skutočnosť                    k 31.3.2021</t>
  </si>
  <si>
    <t>Skutočnosť                    k 30.4.2021</t>
  </si>
  <si>
    <t>Skutočnosť                    k 31.5.2021</t>
  </si>
  <si>
    <t>Skutočnosť                    k 30.6.2021</t>
  </si>
  <si>
    <t>Skutočnosť                    k 31.7.2021</t>
  </si>
  <si>
    <t>Skutočnosť                    k 31.8.2021</t>
  </si>
  <si>
    <t>Skutočnosť                    k 30.9.2021</t>
  </si>
  <si>
    <t>Skutočnosť                    k 31.10.2021</t>
  </si>
  <si>
    <t>Skutočnosť                    k 30.11.2021</t>
  </si>
  <si>
    <t>Skutočnosť                    k 31.12.2021</t>
  </si>
  <si>
    <t>Skutočnosť 01_2021</t>
  </si>
  <si>
    <t>Výhľad 08_2021</t>
  </si>
  <si>
    <t>Výhľad 09_2021</t>
  </si>
  <si>
    <t>Výhľad 10_2021</t>
  </si>
  <si>
    <t>Výhľad 11_2021</t>
  </si>
  <si>
    <t>Výhľad 12_2021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</si>
  <si>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</si>
  <si>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</si>
  <si>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</si>
  <si>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</si>
  <si>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Skutočnosť 2/2021</t>
  </si>
  <si>
    <t>Plán 5/2021</t>
  </si>
  <si>
    <t>Skutočnosť 3/2021</t>
  </si>
  <si>
    <t>Plán  6/2021</t>
  </si>
  <si>
    <t>Apríl</t>
  </si>
  <si>
    <t>Január-Apríl</t>
  </si>
  <si>
    <t>Apríl 2021</t>
  </si>
  <si>
    <t>V položke "Počet hospitalizačných prípadov" je uvedený aj počet JZS (za apríl 590 prípadov a za 1-4   2 038 prípadov), ktorú UNM vykazuje do zdravotných poisťovní na základe zmlúv.</t>
  </si>
  <si>
    <t>Skutočnosť 4/2021</t>
  </si>
  <si>
    <t>Plán  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</si>
</sst>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4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0" fontId="8" fillId="0" borderId="0" applyFont="0" applyFill="0" applyBorder="0" applyAlignment="0" applyProtection="0"/>
    <xf numFmtId="0" fontId="21" fillId="0" borderId="0"/>
    <xf numFmtId="0" fontId="21" fillId="0" borderId="0"/>
    <xf numFmtId="0" fontId="9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</cellStyleXfs>
  <cellXfs count="263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5" fillId="0" borderId="1" xfId="0" applyFont="1" applyFill="1" applyBorder="1"/>
    <xf numFmtId="0" fontId="0" fillId="0" borderId="1" xfId="0" applyBorder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0" fillId="0" borderId="0" xfId="0" applyFill="1"/>
    <xf numFmtId="0" fontId="9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1" fillId="0" borderId="0" xfId="0" applyFont="1"/>
    <xf numFmtId="0" fontId="0" fillId="0" borderId="0" xfId="0" applyFont="1" applyBorder="1"/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14" fillId="0" borderId="1" xfId="13" applyNumberFormat="1" applyFont="1" applyBorder="1" applyAlignment="1">
      <alignment horizontal="right"/>
    </xf>
    <xf numFmtId="3" fontId="14" fillId="0" borderId="1" xfId="0" applyNumberFormat="1" applyFont="1" applyBorder="1"/>
    <xf numFmtId="3" fontId="17" fillId="0" borderId="1" xfId="13" applyNumberFormat="1" applyFont="1" applyBorder="1" applyAlignment="1">
      <alignment horizontal="right"/>
    </xf>
    <xf numFmtId="3" fontId="17" fillId="0" borderId="1" xfId="0" applyNumberFormat="1" applyFont="1" applyBorder="1"/>
    <xf numFmtId="0" fontId="12" fillId="0" borderId="0" xfId="0" applyFont="1" applyFill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8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7" fillId="0" borderId="1" xfId="0" applyFont="1" applyBorder="1" applyAlignment="1">
      <alignment horizontal="center"/>
    </xf>
    <xf numFmtId="0" fontId="9" fillId="0" borderId="1" xfId="0" applyFont="1" applyFill="1" applyBorder="1"/>
    <xf numFmtId="16" fontId="14" fillId="0" borderId="1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14" fillId="0" borderId="9" xfId="0" applyFont="1" applyBorder="1" applyAlignment="1">
      <alignment horizontal="center"/>
    </xf>
    <xf numFmtId="16" fontId="14" fillId="0" borderId="9" xfId="0" applyNumberFormat="1" applyFont="1" applyBorder="1"/>
    <xf numFmtId="16" fontId="17" fillId="0" borderId="9" xfId="0" applyNumberFormat="1" applyFont="1" applyBorder="1"/>
    <xf numFmtId="16" fontId="14" fillId="0" borderId="9" xfId="0" applyNumberFormat="1" applyFont="1" applyBorder="1" applyAlignment="1">
      <alignment horizontal="center"/>
    </xf>
    <xf numFmtId="3" fontId="14" fillId="4" borderId="5" xfId="0" applyNumberFormat="1" applyFont="1" applyFill="1" applyBorder="1" applyAlignment="1">
      <alignment horizontal="right"/>
    </xf>
    <xf numFmtId="0" fontId="9" fillId="5" borderId="1" xfId="0" applyFont="1" applyFill="1" applyBorder="1"/>
    <xf numFmtId="3" fontId="14" fillId="5" borderId="1" xfId="0" applyNumberFormat="1" applyFont="1" applyFill="1" applyBorder="1"/>
    <xf numFmtId="0" fontId="14" fillId="0" borderId="0" xfId="0" applyFont="1"/>
    <xf numFmtId="3" fontId="0" fillId="0" borderId="0" xfId="0" applyNumberFormat="1"/>
    <xf numFmtId="3" fontId="9" fillId="0" borderId="0" xfId="0" applyNumberFormat="1" applyFont="1"/>
    <xf numFmtId="3" fontId="14" fillId="0" borderId="10" xfId="0" applyNumberFormat="1" applyFont="1" applyBorder="1"/>
    <xf numFmtId="3" fontId="17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7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7" fillId="5" borderId="1" xfId="0" applyFont="1" applyFill="1" applyBorder="1" applyAlignment="1">
      <alignment horizontal="center"/>
    </xf>
    <xf numFmtId="0" fontId="0" fillId="0" borderId="6" xfId="0" applyFont="1" applyBorder="1"/>
    <xf numFmtId="0" fontId="15" fillId="0" borderId="0" xfId="0" applyFont="1" applyFill="1" applyBorder="1" applyAlignment="1">
      <alignment horizontal="center"/>
    </xf>
    <xf numFmtId="16" fontId="14" fillId="0" borderId="1" xfId="5" applyNumberFormat="1" applyFont="1" applyBorder="1" applyAlignment="1">
      <alignment horizontal="center"/>
    </xf>
    <xf numFmtId="0" fontId="4" fillId="0" borderId="1" xfId="5" applyFill="1" applyBorder="1" applyAlignment="1">
      <alignment horizontal="left"/>
    </xf>
    <xf numFmtId="0" fontId="5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4" fillId="0" borderId="1" xfId="0" applyNumberFormat="1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5" fillId="0" borderId="14" xfId="0" applyFont="1" applyBorder="1"/>
    <xf numFmtId="0" fontId="0" fillId="0" borderId="8" xfId="0" applyFont="1" applyBorder="1" applyAlignment="1">
      <alignment horizontal="left"/>
    </xf>
    <xf numFmtId="0" fontId="0" fillId="0" borderId="14" xfId="0" applyFont="1" applyBorder="1"/>
    <xf numFmtId="0" fontId="0" fillId="0" borderId="8" xfId="0" applyBorder="1"/>
    <xf numFmtId="49" fontId="5" fillId="0" borderId="15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right"/>
    </xf>
    <xf numFmtId="49" fontId="5" fillId="0" borderId="14" xfId="0" applyNumberFormat="1" applyFont="1" applyBorder="1" applyAlignment="1">
      <alignment horizontal="right"/>
    </xf>
    <xf numFmtId="49" fontId="23" fillId="2" borderId="1" xfId="0" applyNumberFormat="1" applyFont="1" applyFill="1" applyBorder="1" applyAlignment="1">
      <alignment horizontal="center" vertical="center" wrapText="1"/>
    </xf>
    <xf numFmtId="3" fontId="14" fillId="4" borderId="25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/>
    <xf numFmtId="3" fontId="17" fillId="0" borderId="1" xfId="0" applyNumberFormat="1" applyFont="1" applyFill="1" applyBorder="1"/>
    <xf numFmtId="3" fontId="14" fillId="0" borderId="10" xfId="0" applyNumberFormat="1" applyFont="1" applyFill="1" applyBorder="1"/>
    <xf numFmtId="0" fontId="14" fillId="0" borderId="9" xfId="0" applyFont="1" applyFill="1" applyBorder="1" applyAlignment="1">
      <alignment horizontal="center"/>
    </xf>
    <xf numFmtId="3" fontId="17" fillId="0" borderId="1" xfId="13" applyNumberFormat="1" applyFont="1" applyFill="1" applyBorder="1" applyAlignment="1">
      <alignment horizontal="right"/>
    </xf>
    <xf numFmtId="3" fontId="17" fillId="0" borderId="10" xfId="0" applyNumberFormat="1" applyFont="1" applyFill="1" applyBorder="1"/>
    <xf numFmtId="3" fontId="14" fillId="0" borderId="1" xfId="13" applyNumberFormat="1" applyFont="1" applyFill="1" applyBorder="1" applyAlignment="1">
      <alignment horizontal="right"/>
    </xf>
    <xf numFmtId="0" fontId="14" fillId="0" borderId="2" xfId="0" applyNumberFormat="1" applyFont="1" applyFill="1" applyBorder="1"/>
    <xf numFmtId="0" fontId="15" fillId="0" borderId="9" xfId="0" applyFont="1" applyFill="1" applyBorder="1"/>
    <xf numFmtId="0" fontId="14" fillId="0" borderId="2" xfId="0" applyNumberFormat="1" applyFont="1" applyBorder="1"/>
    <xf numFmtId="0" fontId="14" fillId="0" borderId="2" xfId="0" applyNumberFormat="1" applyFont="1" applyBorder="1" applyAlignment="1">
      <alignment horizontal="left"/>
    </xf>
    <xf numFmtId="0" fontId="17" fillId="3" borderId="2" xfId="0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NumberFormat="1" applyFont="1" applyFill="1" applyBorder="1" applyAlignment="1">
      <alignment horizontal="left"/>
    </xf>
    <xf numFmtId="0" fontId="15" fillId="4" borderId="16" xfId="0" applyNumberFormat="1" applyFont="1" applyFill="1" applyBorder="1" applyAlignment="1">
      <alignment horizontal="left"/>
    </xf>
    <xf numFmtId="0" fontId="14" fillId="4" borderId="12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5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left"/>
    </xf>
    <xf numFmtId="0" fontId="15" fillId="13" borderId="1" xfId="0" applyFont="1" applyFill="1" applyBorder="1" applyAlignment="1">
      <alignment horizontal="center"/>
    </xf>
    <xf numFmtId="0" fontId="5" fillId="13" borderId="1" xfId="0" applyFont="1" applyFill="1" applyBorder="1"/>
    <xf numFmtId="49" fontId="22" fillId="9" borderId="5" xfId="0" applyNumberFormat="1" applyFont="1" applyFill="1" applyBorder="1" applyAlignment="1">
      <alignment horizontal="center" vertical="center"/>
    </xf>
    <xf numFmtId="49" fontId="22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5" fillId="3" borderId="0" xfId="5" applyFont="1" applyFill="1" applyBorder="1"/>
    <xf numFmtId="0" fontId="16" fillId="0" borderId="0" xfId="0" applyFont="1" applyBorder="1"/>
    <xf numFmtId="0" fontId="14" fillId="0" borderId="0" xfId="0" applyNumberFormat="1" applyFont="1" applyBorder="1"/>
    <xf numFmtId="49" fontId="15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12" xfId="0" applyFont="1" applyFill="1" applyBorder="1"/>
    <xf numFmtId="0" fontId="14" fillId="0" borderId="27" xfId="0" applyNumberFormat="1" applyFont="1" applyFill="1" applyBorder="1"/>
    <xf numFmtId="3" fontId="14" fillId="0" borderId="13" xfId="0" applyNumberFormat="1" applyFont="1" applyFill="1" applyBorder="1"/>
    <xf numFmtId="3" fontId="14" fillId="0" borderId="24" xfId="0" applyNumberFormat="1" applyFont="1" applyFill="1" applyBorder="1"/>
    <xf numFmtId="0" fontId="0" fillId="10" borderId="5" xfId="0" applyFill="1" applyBorder="1"/>
    <xf numFmtId="0" fontId="14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left"/>
    </xf>
    <xf numFmtId="0" fontId="0" fillId="11" borderId="1" xfId="0" applyFont="1" applyFill="1" applyBorder="1" applyAlignment="1">
      <alignment horizontal="center"/>
    </xf>
    <xf numFmtId="0" fontId="5" fillId="11" borderId="1" xfId="0" applyFont="1" applyFill="1" applyBorder="1"/>
    <xf numFmtId="3" fontId="16" fillId="11" borderId="1" xfId="13" applyNumberFormat="1" applyFont="1" applyFill="1" applyBorder="1"/>
    <xf numFmtId="3" fontId="5" fillId="11" borderId="2" xfId="0" applyNumberFormat="1" applyFont="1" applyFill="1" applyBorder="1" applyAlignment="1">
      <alignment horizontal="right"/>
    </xf>
    <xf numFmtId="0" fontId="7" fillId="15" borderId="3" xfId="0" applyFont="1" applyFill="1" applyBorder="1" applyAlignment="1">
      <alignment horizontal="center" vertical="center" wrapText="1"/>
    </xf>
    <xf numFmtId="0" fontId="7" fillId="15" borderId="26" xfId="0" applyFont="1" applyFill="1" applyBorder="1" applyAlignment="1">
      <alignment horizontal="center" vertical="center" wrapText="1"/>
    </xf>
    <xf numFmtId="0" fontId="15" fillId="14" borderId="7" xfId="0" applyFont="1" applyFill="1" applyBorder="1"/>
    <xf numFmtId="0" fontId="14" fillId="14" borderId="8" xfId="0" applyNumberFormat="1" applyFont="1" applyFill="1" applyBorder="1"/>
    <xf numFmtId="3" fontId="14" fillId="14" borderId="8" xfId="0" applyNumberFormat="1" applyFont="1" applyFill="1" applyBorder="1"/>
    <xf numFmtId="0" fontId="15" fillId="16" borderId="7" xfId="0" applyFont="1" applyFill="1" applyBorder="1"/>
    <xf numFmtId="0" fontId="14" fillId="16" borderId="8" xfId="0" applyNumberFormat="1" applyFont="1" applyFill="1" applyBorder="1"/>
    <xf numFmtId="3" fontId="14" fillId="16" borderId="8" xfId="0" applyNumberFormat="1" applyFont="1" applyFill="1" applyBorder="1"/>
    <xf numFmtId="0" fontId="14" fillId="8" borderId="9" xfId="0" applyFont="1" applyFill="1" applyBorder="1" applyAlignment="1">
      <alignment horizontal="center"/>
    </xf>
    <xf numFmtId="0" fontId="14" fillId="8" borderId="2" xfId="0" applyNumberFormat="1" applyFont="1" applyFill="1" applyBorder="1"/>
    <xf numFmtId="3" fontId="17" fillId="8" borderId="1" xfId="13" applyNumberFormat="1" applyFont="1" applyFill="1" applyBorder="1" applyAlignment="1">
      <alignment horizontal="right"/>
    </xf>
    <xf numFmtId="3" fontId="17" fillId="8" borderId="10" xfId="13" applyNumberFormat="1" applyFont="1" applyFill="1" applyBorder="1" applyAlignment="1">
      <alignment horizontal="right"/>
    </xf>
    <xf numFmtId="0" fontId="14" fillId="7" borderId="9" xfId="0" applyFont="1" applyFill="1" applyBorder="1" applyAlignment="1">
      <alignment horizontal="center"/>
    </xf>
    <xf numFmtId="0" fontId="14" fillId="7" borderId="2" xfId="0" applyNumberFormat="1" applyFont="1" applyFill="1" applyBorder="1" applyAlignment="1">
      <alignment horizontal="left"/>
    </xf>
    <xf numFmtId="3" fontId="17" fillId="7" borderId="1" xfId="13" applyNumberFormat="1" applyFont="1" applyFill="1" applyBorder="1" applyAlignment="1">
      <alignment horizontal="right"/>
    </xf>
    <xf numFmtId="3" fontId="17" fillId="7" borderId="10" xfId="13" applyNumberFormat="1" applyFont="1" applyFill="1" applyBorder="1" applyAlignment="1">
      <alignment horizontal="right"/>
    </xf>
    <xf numFmtId="3" fontId="14" fillId="7" borderId="1" xfId="13" applyNumberFormat="1" applyFont="1" applyFill="1" applyBorder="1" applyAlignment="1">
      <alignment horizontal="right"/>
    </xf>
    <xf numFmtId="3" fontId="14" fillId="7" borderId="10" xfId="13" applyNumberFormat="1" applyFont="1" applyFill="1" applyBorder="1" applyAlignment="1">
      <alignment horizontal="right"/>
    </xf>
    <xf numFmtId="3" fontId="17" fillId="14" borderId="8" xfId="13" applyNumberFormat="1" applyFont="1" applyFill="1" applyBorder="1" applyAlignment="1">
      <alignment horizontal="right"/>
    </xf>
    <xf numFmtId="3" fontId="20" fillId="14" borderId="8" xfId="0" applyNumberFormat="1" applyFont="1" applyFill="1" applyBorder="1"/>
    <xf numFmtId="3" fontId="14" fillId="14" borderId="11" xfId="0" applyNumberFormat="1" applyFont="1" applyFill="1" applyBorder="1"/>
    <xf numFmtId="0" fontId="14" fillId="16" borderId="12" xfId="0" applyFont="1" applyFill="1" applyBorder="1" applyAlignment="1">
      <alignment horizontal="center"/>
    </xf>
    <xf numFmtId="0" fontId="14" fillId="16" borderId="27" xfId="0" applyNumberFormat="1" applyFont="1" applyFill="1" applyBorder="1"/>
    <xf numFmtId="3" fontId="17" fillId="16" borderId="13" xfId="0" applyNumberFormat="1" applyFont="1" applyFill="1" applyBorder="1"/>
    <xf numFmtId="3" fontId="17" fillId="16" borderId="24" xfId="0" applyNumberFormat="1" applyFont="1" applyFill="1" applyBorder="1"/>
    <xf numFmtId="0" fontId="14" fillId="14" borderId="9" xfId="0" applyFont="1" applyFill="1" applyBorder="1" applyAlignment="1">
      <alignment horizontal="center"/>
    </xf>
    <xf numFmtId="0" fontId="14" fillId="14" borderId="2" xfId="0" applyNumberFormat="1" applyFont="1" applyFill="1" applyBorder="1"/>
    <xf numFmtId="3" fontId="14" fillId="14" borderId="1" xfId="13" applyNumberFormat="1" applyFont="1" applyFill="1" applyBorder="1" applyAlignment="1">
      <alignment horizontal="right"/>
    </xf>
    <xf numFmtId="3" fontId="14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9" fillId="12" borderId="8" xfId="0" applyNumberFormat="1" applyFont="1" applyFill="1" applyBorder="1"/>
    <xf numFmtId="3" fontId="19" fillId="12" borderId="8" xfId="0" applyNumberFormat="1" applyFont="1" applyFill="1" applyBorder="1"/>
    <xf numFmtId="3" fontId="4" fillId="12" borderId="8" xfId="0" applyNumberFormat="1" applyFont="1" applyFill="1" applyBorder="1"/>
    <xf numFmtId="3" fontId="0" fillId="12" borderId="11" xfId="0" applyNumberFormat="1" applyFill="1" applyBorder="1"/>
    <xf numFmtId="0" fontId="13" fillId="13" borderId="28" xfId="0" applyNumberFormat="1" applyFont="1" applyFill="1" applyBorder="1" applyAlignment="1"/>
    <xf numFmtId="0" fontId="11" fillId="13" borderId="29" xfId="0" applyNumberFormat="1" applyFont="1" applyFill="1" applyBorder="1" applyAlignment="1"/>
    <xf numFmtId="3" fontId="15" fillId="13" borderId="30" xfId="0" applyNumberFormat="1" applyFont="1" applyFill="1" applyBorder="1" applyAlignment="1">
      <alignment horizontal="right"/>
    </xf>
    <xf numFmtId="3" fontId="15" fillId="13" borderId="30" xfId="0" applyNumberFormat="1" applyFont="1" applyFill="1" applyBorder="1"/>
    <xf numFmtId="3" fontId="15" fillId="13" borderId="31" xfId="0" applyNumberFormat="1" applyFont="1" applyFill="1" applyBorder="1"/>
    <xf numFmtId="3" fontId="15" fillId="13" borderId="3" xfId="0" applyNumberFormat="1" applyFont="1" applyFill="1" applyBorder="1" applyAlignment="1">
      <alignment horizontal="right"/>
    </xf>
    <xf numFmtId="3" fontId="15" fillId="13" borderId="26" xfId="0" applyNumberFormat="1" applyFont="1" applyFill="1" applyBorder="1" applyAlignment="1">
      <alignment horizontal="right"/>
    </xf>
    <xf numFmtId="3" fontId="15" fillId="16" borderId="8" xfId="0" applyNumberFormat="1" applyFont="1" applyFill="1" applyBorder="1" applyAlignment="1">
      <alignment horizontal="right"/>
    </xf>
    <xf numFmtId="3" fontId="20" fillId="16" borderId="8" xfId="0" applyNumberFormat="1" applyFont="1" applyFill="1" applyBorder="1"/>
    <xf numFmtId="3" fontId="14" fillId="16" borderId="11" xfId="0" applyNumberFormat="1" applyFont="1" applyFill="1" applyBorder="1"/>
    <xf numFmtId="0" fontId="3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right"/>
    </xf>
    <xf numFmtId="3" fontId="14" fillId="0" borderId="13" xfId="0" applyNumberFormat="1" applyFont="1" applyBorder="1" applyAlignment="1">
      <alignment horizontal="right"/>
    </xf>
    <xf numFmtId="3" fontId="14" fillId="0" borderId="13" xfId="0" applyNumberFormat="1" applyFont="1" applyBorder="1"/>
    <xf numFmtId="49" fontId="0" fillId="0" borderId="0" xfId="0" applyNumberFormat="1"/>
    <xf numFmtId="3" fontId="0" fillId="8" borderId="1" xfId="0" applyNumberFormat="1" applyFill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3" fontId="0" fillId="10" borderId="5" xfId="0" applyNumberFormat="1" applyFill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3" fontId="5" fillId="12" borderId="1" xfId="0" applyNumberFormat="1" applyFont="1" applyFill="1" applyBorder="1" applyAlignment="1">
      <alignment horizontal="right" vertical="center"/>
    </xf>
    <xf numFmtId="3" fontId="5" fillId="13" borderId="1" xfId="0" applyNumberFormat="1" applyFont="1" applyFill="1" applyBorder="1" applyAlignment="1">
      <alignment horizontal="right" vertical="center"/>
    </xf>
    <xf numFmtId="0" fontId="5" fillId="3" borderId="0" xfId="5" applyFont="1" applyFill="1" applyAlignment="1">
      <alignment vertical="center"/>
    </xf>
    <xf numFmtId="3" fontId="4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9" fontId="0" fillId="8" borderId="1" xfId="0" applyNumberFormat="1" applyFont="1" applyFill="1" applyBorder="1" applyAlignment="1">
      <alignment horizontal="right" vertical="center"/>
    </xf>
    <xf numFmtId="9" fontId="0" fillId="7" borderId="1" xfId="0" applyNumberFormat="1" applyFont="1" applyFill="1" applyBorder="1" applyAlignment="1">
      <alignment horizontal="right" vertical="center"/>
    </xf>
    <xf numFmtId="9" fontId="0" fillId="6" borderId="1" xfId="0" applyNumberFormat="1" applyFont="1" applyFill="1" applyBorder="1" applyAlignment="1">
      <alignment horizontal="right" vertical="center"/>
    </xf>
    <xf numFmtId="9" fontId="5" fillId="12" borderId="1" xfId="0" applyNumberFormat="1" applyFont="1" applyFill="1" applyBorder="1" applyAlignment="1">
      <alignment horizontal="right" vertical="center"/>
    </xf>
    <xf numFmtId="165" fontId="0" fillId="0" borderId="8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3" fontId="9" fillId="0" borderId="1" xfId="0" applyNumberFormat="1" applyFont="1" applyBorder="1"/>
    <xf numFmtId="3" fontId="22" fillId="0" borderId="1" xfId="0" applyNumberFormat="1" applyFont="1" applyBorder="1"/>
    <xf numFmtId="3" fontId="15" fillId="13" borderId="30" xfId="0" applyNumberFormat="1" applyFont="1" applyFill="1" applyBorder="1" applyAlignment="1">
      <alignment wrapText="1"/>
    </xf>
    <xf numFmtId="3" fontId="17" fillId="0" borderId="13" xfId="0" applyNumberFormat="1" applyFont="1" applyBorder="1"/>
    <xf numFmtId="9" fontId="0" fillId="0" borderId="8" xfId="0" applyNumberFormat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9" fontId="0" fillId="6" borderId="1" xfId="0" applyNumberFormat="1" applyFill="1" applyBorder="1" applyAlignment="1">
      <alignment horizontal="right" vertical="center"/>
    </xf>
    <xf numFmtId="9" fontId="5" fillId="17" borderId="1" xfId="0" applyNumberFormat="1" applyFont="1" applyFill="1" applyBorder="1" applyAlignment="1">
      <alignment horizontal="right" vertical="center"/>
    </xf>
    <xf numFmtId="9" fontId="5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165" fontId="0" fillId="0" borderId="6" xfId="0" applyNumberFormat="1" applyFont="1" applyBorder="1" applyAlignment="1">
      <alignment horizontal="right" vertical="center"/>
    </xf>
    <xf numFmtId="9" fontId="0" fillId="0" borderId="20" xfId="0" applyNumberFormat="1" applyFont="1" applyBorder="1" applyAlignment="1">
      <alignment horizontal="right" vertical="center"/>
    </xf>
    <xf numFmtId="9" fontId="0" fillId="10" borderId="1" xfId="0" applyNumberFormat="1" applyFont="1" applyFill="1" applyBorder="1" applyAlignment="1">
      <alignment horizontal="right" vertical="center"/>
    </xf>
    <xf numFmtId="3" fontId="5" fillId="17" borderId="1" xfId="0" applyNumberFormat="1" applyFont="1" applyFill="1" applyBorder="1" applyAlignment="1">
      <alignment horizontal="right" vertical="center"/>
    </xf>
    <xf numFmtId="49" fontId="22" fillId="9" borderId="14" xfId="0" applyNumberFormat="1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49" fontId="22" fillId="9" borderId="14" xfId="0" applyNumberFormat="1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left" vertical="center"/>
    </xf>
    <xf numFmtId="0" fontId="22" fillId="9" borderId="18" xfId="0" applyFont="1" applyFill="1" applyBorder="1" applyAlignment="1">
      <alignment horizontal="left" vertical="center"/>
    </xf>
    <xf numFmtId="0" fontId="22" fillId="9" borderId="19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3" fillId="13" borderId="21" xfId="0" applyNumberFormat="1" applyFont="1" applyFill="1" applyBorder="1" applyAlignment="1">
      <alignment horizontal="center"/>
    </xf>
    <xf numFmtId="0" fontId="13" fillId="13" borderId="22" xfId="0" applyNumberFormat="1" applyFont="1" applyFill="1" applyBorder="1" applyAlignment="1">
      <alignment horizontal="center"/>
    </xf>
    <xf numFmtId="0" fontId="23" fillId="15" borderId="28" xfId="0" applyFont="1" applyFill="1" applyBorder="1" applyAlignment="1">
      <alignment horizontal="left" vertical="center"/>
    </xf>
    <xf numFmtId="0" fontId="23" fillId="15" borderId="29" xfId="0" applyFont="1" applyFill="1" applyBorder="1" applyAlignment="1">
      <alignment horizontal="left" vertical="center"/>
    </xf>
  </cellXfs>
  <cellStyles count="17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7" xfId="15" xr:uid="{B5C2736F-A2E5-4AF0-8CAF-17CD93BC4B8F}"/>
    <cellStyle name="Normálna 8" xfId="16" xr:uid="{D328B9F2-A193-4C8D-A8BF-79483D069347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8" sqref="A18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43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122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129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t="s">
        <v>119</v>
      </c>
      <c r="B20" s="21"/>
    </row>
    <row r="21" spans="1:2" ht="23.25" customHeight="1" x14ac:dyDescent="0.2">
      <c r="A21" t="s">
        <v>120</v>
      </c>
      <c r="B21" s="21"/>
    </row>
    <row r="22" spans="1:2" ht="23.25" customHeight="1" x14ac:dyDescent="0.2">
      <c r="A22" t="s">
        <v>121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57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style="1" customWidth="1"/>
    <col min="2" max="2" width="39.7109375" style="31" customWidth="1"/>
    <col min="3" max="3" width="18" style="32" customWidth="1"/>
    <col min="4" max="8" width="16.7109375" style="33" customWidth="1"/>
    <col min="9" max="16384" width="9.140625" style="1"/>
  </cols>
  <sheetData>
    <row r="1" spans="1:10" ht="20.100000000000001" customHeight="1" x14ac:dyDescent="0.25">
      <c r="A1" s="30"/>
      <c r="B1" s="31" t="str">
        <f>Cover!A9</f>
        <v>Univerzitná nemocnica Martin</v>
      </c>
      <c r="H1" s="33" t="s">
        <v>100</v>
      </c>
      <c r="I1" s="48"/>
      <c r="J1" s="48"/>
    </row>
    <row r="2" spans="1:10" ht="20.100000000000001" customHeight="1" x14ac:dyDescent="0.2">
      <c r="A2" s="249" t="s">
        <v>0</v>
      </c>
      <c r="B2" s="250"/>
      <c r="C2" s="243" t="s">
        <v>9</v>
      </c>
      <c r="D2" s="244"/>
      <c r="E2" s="245"/>
      <c r="F2" s="246" t="s">
        <v>10</v>
      </c>
      <c r="G2" s="247"/>
      <c r="H2" s="248"/>
    </row>
    <row r="3" spans="1:10" ht="20.100000000000001" customHeight="1" x14ac:dyDescent="0.2">
      <c r="A3" s="251"/>
      <c r="B3" s="252"/>
      <c r="C3" s="243" t="s">
        <v>127</v>
      </c>
      <c r="D3" s="244"/>
      <c r="E3" s="245"/>
      <c r="F3" s="246" t="s">
        <v>128</v>
      </c>
      <c r="G3" s="247"/>
      <c r="H3" s="248"/>
    </row>
    <row r="4" spans="1:10" ht="20.100000000000001" customHeight="1" x14ac:dyDescent="0.2">
      <c r="A4" s="253"/>
      <c r="B4" s="252"/>
      <c r="C4" s="122" t="s">
        <v>11</v>
      </c>
      <c r="D4" s="123" t="s">
        <v>12</v>
      </c>
      <c r="E4" s="123" t="s">
        <v>72</v>
      </c>
      <c r="F4" s="122" t="s">
        <v>11</v>
      </c>
      <c r="G4" s="123" t="s">
        <v>12</v>
      </c>
      <c r="H4" s="123" t="s">
        <v>72</v>
      </c>
    </row>
    <row r="5" spans="1:10" ht="20.100000000000001" customHeight="1" x14ac:dyDescent="0.2">
      <c r="A5" s="90" t="s">
        <v>51</v>
      </c>
      <c r="B5" s="92"/>
      <c r="C5" s="96"/>
      <c r="D5" s="94"/>
      <c r="E5" s="94"/>
      <c r="F5" s="96"/>
      <c r="G5" s="94"/>
      <c r="H5" s="95"/>
    </row>
    <row r="6" spans="1:10" ht="20.100000000000001" customHeight="1" x14ac:dyDescent="0.2">
      <c r="A6" s="34">
        <v>1</v>
      </c>
      <c r="B6" s="93" t="s">
        <v>13</v>
      </c>
      <c r="C6" s="236">
        <v>5633.3333333333312</v>
      </c>
      <c r="D6" s="230">
        <v>6319.6886100000002</v>
      </c>
      <c r="E6" s="224">
        <f t="shared" ref="E6:E14" si="0">D6/C6</f>
        <v>1.1218382147928998</v>
      </c>
      <c r="F6" s="236">
        <v>22533.333333333325</v>
      </c>
      <c r="G6" s="236">
        <v>22885.23317</v>
      </c>
      <c r="H6" s="207">
        <f>G6/F6</f>
        <v>1.0156168566568051</v>
      </c>
    </row>
    <row r="7" spans="1:10" ht="20.100000000000001" customHeight="1" x14ac:dyDescent="0.2">
      <c r="A7" s="34">
        <v>2</v>
      </c>
      <c r="B7" s="9" t="s">
        <v>14</v>
      </c>
      <c r="C7" s="236">
        <v>1616.6666666666672</v>
      </c>
      <c r="D7" s="230">
        <v>1610.9558200000001</v>
      </c>
      <c r="E7" s="224">
        <f t="shared" si="0"/>
        <v>0.99646751752577289</v>
      </c>
      <c r="F7" s="236">
        <v>6466.6666666666688</v>
      </c>
      <c r="G7" s="236">
        <v>6541.583630000001</v>
      </c>
      <c r="H7" s="209">
        <f t="shared" ref="H7:H34" si="1">G7/F7</f>
        <v>1.0115850974226803</v>
      </c>
    </row>
    <row r="8" spans="1:10" ht="20.100000000000001" customHeight="1" x14ac:dyDescent="0.2">
      <c r="A8" s="34">
        <v>3</v>
      </c>
      <c r="B8" s="6" t="s">
        <v>15</v>
      </c>
      <c r="C8" s="236">
        <v>458.33333364409884</v>
      </c>
      <c r="D8" s="230">
        <v>415.25185999999997</v>
      </c>
      <c r="E8" s="224">
        <f t="shared" si="0"/>
        <v>0.90600405756751667</v>
      </c>
      <c r="F8" s="236">
        <v>1833.3333345763954</v>
      </c>
      <c r="G8" s="236">
        <v>1671.33313</v>
      </c>
      <c r="H8" s="209">
        <f t="shared" si="1"/>
        <v>0.91163625210915245</v>
      </c>
    </row>
    <row r="9" spans="1:10" ht="20.100000000000001" customHeight="1" x14ac:dyDescent="0.2">
      <c r="A9" s="89">
        <v>4</v>
      </c>
      <c r="B9" s="117" t="s">
        <v>16</v>
      </c>
      <c r="C9" s="194">
        <f t="shared" ref="C9:D9" si="2">SUM(C6:C8)</f>
        <v>7708.3333336440974</v>
      </c>
      <c r="D9" s="194">
        <f t="shared" si="2"/>
        <v>8345.8962900000006</v>
      </c>
      <c r="E9" s="225">
        <f t="shared" si="0"/>
        <v>1.0827108700104042</v>
      </c>
      <c r="F9" s="194">
        <f t="shared" ref="F9:G9" si="3">SUM(F6:F8)</f>
        <v>30833.333334576389</v>
      </c>
      <c r="G9" s="194">
        <f t="shared" si="3"/>
        <v>31098.14993</v>
      </c>
      <c r="H9" s="210">
        <f t="shared" si="1"/>
        <v>1.0085886463377167</v>
      </c>
    </row>
    <row r="10" spans="1:10" s="50" customFormat="1" ht="20.100000000000001" customHeight="1" x14ac:dyDescent="0.2">
      <c r="A10" s="51">
        <v>5</v>
      </c>
      <c r="B10" s="52" t="s">
        <v>17</v>
      </c>
      <c r="C10" s="236">
        <v>623.33333333333326</v>
      </c>
      <c r="D10" s="230">
        <v>401.58790999999997</v>
      </c>
      <c r="E10" s="226">
        <f t="shared" si="0"/>
        <v>0.64425867914438506</v>
      </c>
      <c r="F10" s="236">
        <v>2510.833333333333</v>
      </c>
      <c r="G10" s="236">
        <v>1538.8368800000001</v>
      </c>
      <c r="H10" s="209">
        <f t="shared" si="1"/>
        <v>0.61287894324593439</v>
      </c>
    </row>
    <row r="11" spans="1:10" s="50" customFormat="1" ht="20.100000000000001" customHeight="1" x14ac:dyDescent="0.2">
      <c r="A11" s="74">
        <v>6</v>
      </c>
      <c r="B11" s="63" t="s">
        <v>52</v>
      </c>
      <c r="C11" s="236">
        <v>25.000000000000004</v>
      </c>
      <c r="D11" s="230">
        <v>723.76247000000001</v>
      </c>
      <c r="E11" s="226">
        <f t="shared" si="0"/>
        <v>28.950498799999995</v>
      </c>
      <c r="F11" s="236">
        <v>100.00000000000001</v>
      </c>
      <c r="G11" s="236">
        <v>3819.5195600000006</v>
      </c>
      <c r="H11" s="209">
        <f t="shared" si="1"/>
        <v>38.195195599999998</v>
      </c>
    </row>
    <row r="12" spans="1:10" s="50" customFormat="1" ht="20.100000000000001" customHeight="1" x14ac:dyDescent="0.2">
      <c r="A12" s="74">
        <v>7</v>
      </c>
      <c r="B12" s="63" t="s">
        <v>53</v>
      </c>
      <c r="C12" s="236">
        <v>200.00000000000003</v>
      </c>
      <c r="D12" s="230">
        <v>182.65011999999999</v>
      </c>
      <c r="E12" s="226">
        <f t="shared" si="0"/>
        <v>0.9132505999999998</v>
      </c>
      <c r="F12" s="236">
        <v>800.00000000000011</v>
      </c>
      <c r="G12" s="236">
        <v>710.12974999999994</v>
      </c>
      <c r="H12" s="209">
        <f t="shared" si="1"/>
        <v>0.88766218749999981</v>
      </c>
    </row>
    <row r="13" spans="1:10" ht="20.100000000000001" customHeight="1" x14ac:dyDescent="0.2">
      <c r="A13" s="74">
        <v>8</v>
      </c>
      <c r="B13" s="63" t="s">
        <v>54</v>
      </c>
      <c r="C13" s="236">
        <v>32.166666666666664</v>
      </c>
      <c r="D13" s="230">
        <v>27.884370000000001</v>
      </c>
      <c r="E13" s="226">
        <f t="shared" si="0"/>
        <v>0.86687160621761661</v>
      </c>
      <c r="F13" s="236">
        <v>222.66666666666666</v>
      </c>
      <c r="G13" s="236">
        <v>279.52481999999998</v>
      </c>
      <c r="H13" s="209">
        <f t="shared" si="1"/>
        <v>1.255350988023952</v>
      </c>
    </row>
    <row r="14" spans="1:10" ht="20.100000000000001" customHeight="1" x14ac:dyDescent="0.2">
      <c r="A14" s="116">
        <v>9</v>
      </c>
      <c r="B14" s="137" t="s">
        <v>18</v>
      </c>
      <c r="C14" s="196">
        <f t="shared" ref="C14:D14" si="4">C9+C10+C11+C13</f>
        <v>8388.8333336440974</v>
      </c>
      <c r="D14" s="196">
        <f t="shared" si="4"/>
        <v>9499.1310400000002</v>
      </c>
      <c r="E14" s="227">
        <f t="shared" si="0"/>
        <v>1.1323542454828568</v>
      </c>
      <c r="F14" s="195">
        <f t="shared" ref="F14:G14" si="5">F9+F10+F11+F13</f>
        <v>33666.833334576389</v>
      </c>
      <c r="G14" s="195">
        <f t="shared" si="5"/>
        <v>36736.031190000002</v>
      </c>
      <c r="H14" s="241">
        <f t="shared" si="1"/>
        <v>1.0911638414258431</v>
      </c>
    </row>
    <row r="15" spans="1:10" ht="20.100000000000001" customHeight="1" x14ac:dyDescent="0.2">
      <c r="A15" s="90" t="s">
        <v>19</v>
      </c>
      <c r="B15" s="92"/>
      <c r="C15" s="197"/>
      <c r="D15" s="197"/>
      <c r="E15" s="228"/>
      <c r="F15" s="237"/>
      <c r="G15" s="237"/>
      <c r="H15" s="240"/>
    </row>
    <row r="16" spans="1:10" ht="20.100000000000001" customHeight="1" x14ac:dyDescent="0.2">
      <c r="A16" s="34">
        <v>10</v>
      </c>
      <c r="B16" s="91" t="s">
        <v>20</v>
      </c>
      <c r="C16" s="236">
        <v>5721.9992711289806</v>
      </c>
      <c r="D16" s="230">
        <v>6756.9973499999996</v>
      </c>
      <c r="E16" s="224">
        <f t="shared" ref="E16:E34" si="6">D16/C16</f>
        <v>1.180880498201603</v>
      </c>
      <c r="F16" s="236">
        <v>22684.899062759832</v>
      </c>
      <c r="G16" s="236">
        <v>26267.58034</v>
      </c>
      <c r="H16" s="207">
        <f t="shared" si="1"/>
        <v>1.157932431937579</v>
      </c>
    </row>
    <row r="17" spans="1:8" ht="20.100000000000001" customHeight="1" x14ac:dyDescent="0.2">
      <c r="A17" s="77">
        <v>41285</v>
      </c>
      <c r="B17" s="80" t="s">
        <v>21</v>
      </c>
      <c r="C17" s="236">
        <v>1233.3333333333335</v>
      </c>
      <c r="D17" s="230">
        <v>1636.7864299999999</v>
      </c>
      <c r="E17" s="226">
        <f t="shared" si="6"/>
        <v>1.3271241324324321</v>
      </c>
      <c r="F17" s="236">
        <v>4933.3333333333339</v>
      </c>
      <c r="G17" s="236">
        <v>6529.0180600000003</v>
      </c>
      <c r="H17" s="209">
        <f t="shared" si="1"/>
        <v>1.3234496067567567</v>
      </c>
    </row>
    <row r="18" spans="1:8" ht="20.100000000000001" customHeight="1" x14ac:dyDescent="0.2">
      <c r="A18" s="87">
        <v>41316</v>
      </c>
      <c r="B18" s="36" t="s">
        <v>83</v>
      </c>
      <c r="C18" s="236">
        <v>141.66666666666669</v>
      </c>
      <c r="D18" s="230">
        <v>124.01804</v>
      </c>
      <c r="E18" s="226">
        <f t="shared" si="6"/>
        <v>0.87542145882352929</v>
      </c>
      <c r="F18" s="236">
        <v>566.66666666666674</v>
      </c>
      <c r="G18" s="236">
        <v>490.62063000000001</v>
      </c>
      <c r="H18" s="209">
        <f t="shared" si="1"/>
        <v>0.86580111176470576</v>
      </c>
    </row>
    <row r="19" spans="1:8" ht="20.100000000000001" customHeight="1" x14ac:dyDescent="0.2">
      <c r="A19" s="87">
        <v>41344</v>
      </c>
      <c r="B19" s="36" t="s">
        <v>84</v>
      </c>
      <c r="C19" s="236">
        <v>108.333</v>
      </c>
      <c r="D19" s="230">
        <v>168.04702</v>
      </c>
      <c r="E19" s="226">
        <f t="shared" si="6"/>
        <v>1.55120803448626</v>
      </c>
      <c r="F19" s="236">
        <v>433.33199999999999</v>
      </c>
      <c r="G19" s="236">
        <v>580.25193999999999</v>
      </c>
      <c r="H19" s="209">
        <f t="shared" si="1"/>
        <v>1.3390470586063341</v>
      </c>
    </row>
    <row r="20" spans="1:8" ht="20.100000000000001" customHeight="1" x14ac:dyDescent="0.2">
      <c r="A20" s="87">
        <v>41375</v>
      </c>
      <c r="B20" s="35" t="s">
        <v>85</v>
      </c>
      <c r="C20" s="236">
        <v>1558.3336669999999</v>
      </c>
      <c r="D20" s="230">
        <v>1333.2837400000001</v>
      </c>
      <c r="E20" s="226">
        <f t="shared" si="6"/>
        <v>0.8555829654676903</v>
      </c>
      <c r="F20" s="236">
        <v>6233.3346679999995</v>
      </c>
      <c r="G20" s="236">
        <v>5787.7286300000005</v>
      </c>
      <c r="H20" s="209">
        <f t="shared" si="1"/>
        <v>0.92851241562760911</v>
      </c>
    </row>
    <row r="21" spans="1:8" ht="20.100000000000001" customHeight="1" x14ac:dyDescent="0.2">
      <c r="A21" s="87">
        <v>41405</v>
      </c>
      <c r="B21" s="35" t="s">
        <v>22</v>
      </c>
      <c r="C21" s="236">
        <v>184.75</v>
      </c>
      <c r="D21" s="230">
        <v>208.81357999999997</v>
      </c>
      <c r="E21" s="226">
        <f t="shared" si="6"/>
        <v>1.1302494181326115</v>
      </c>
      <c r="F21" s="236">
        <v>739</v>
      </c>
      <c r="G21" s="236">
        <v>807.87189000000001</v>
      </c>
      <c r="H21" s="209">
        <f t="shared" si="1"/>
        <v>1.0931960622462789</v>
      </c>
    </row>
    <row r="22" spans="1:8" ht="20.100000000000001" customHeight="1" x14ac:dyDescent="0.2">
      <c r="A22" s="88">
        <v>11</v>
      </c>
      <c r="B22" s="140" t="s">
        <v>23</v>
      </c>
      <c r="C22" s="198">
        <f t="shared" ref="C22:D22" si="7">C17+C18+C19+C20+C21</f>
        <v>3226.4166670000004</v>
      </c>
      <c r="D22" s="198">
        <f t="shared" si="7"/>
        <v>3470.9488099999999</v>
      </c>
      <c r="E22" s="229">
        <f t="shared" si="6"/>
        <v>1.0757906272618445</v>
      </c>
      <c r="F22" s="198">
        <f t="shared" ref="F22:G22" si="8">F17+F18+F19+F20+F21</f>
        <v>12905.666668000002</v>
      </c>
      <c r="G22" s="198">
        <f t="shared" si="8"/>
        <v>14195.491150000002</v>
      </c>
      <c r="H22" s="211">
        <f t="shared" si="1"/>
        <v>1.0999424915566864</v>
      </c>
    </row>
    <row r="23" spans="1:8" ht="20.100000000000001" customHeight="1" x14ac:dyDescent="0.2">
      <c r="A23" s="34">
        <v>12</v>
      </c>
      <c r="B23" s="36" t="s">
        <v>24</v>
      </c>
      <c r="C23" s="236">
        <v>140.02862124658617</v>
      </c>
      <c r="D23" s="230">
        <v>198.84351999999998</v>
      </c>
      <c r="E23" s="226">
        <f t="shared" si="6"/>
        <v>1.4200205517259401</v>
      </c>
      <c r="F23" s="236">
        <v>696.34464114980415</v>
      </c>
      <c r="G23" s="236">
        <v>649.25847999999996</v>
      </c>
      <c r="H23" s="209">
        <f t="shared" si="1"/>
        <v>0.93238095281087319</v>
      </c>
    </row>
    <row r="24" spans="1:8" ht="20.100000000000001" customHeight="1" x14ac:dyDescent="0.2">
      <c r="A24" s="34">
        <v>13</v>
      </c>
      <c r="B24" s="35" t="s">
        <v>25</v>
      </c>
      <c r="C24" s="236">
        <v>83.333333333333343</v>
      </c>
      <c r="D24" s="230">
        <v>130.87192999999999</v>
      </c>
      <c r="E24" s="226">
        <f t="shared" si="6"/>
        <v>1.5704631599999996</v>
      </c>
      <c r="F24" s="236">
        <v>333.33333333333337</v>
      </c>
      <c r="G24" s="236">
        <v>331.52175999999997</v>
      </c>
      <c r="H24" s="209">
        <f t="shared" si="1"/>
        <v>0.99456527999999977</v>
      </c>
    </row>
    <row r="25" spans="1:8" ht="20.100000000000001" customHeight="1" x14ac:dyDescent="0.2">
      <c r="A25" s="34">
        <v>14</v>
      </c>
      <c r="B25" s="35" t="s">
        <v>26</v>
      </c>
      <c r="C25" s="236">
        <v>461.51666666666665</v>
      </c>
      <c r="D25" s="230">
        <v>323.44781</v>
      </c>
      <c r="E25" s="226">
        <f t="shared" si="6"/>
        <v>0.70083668339893834</v>
      </c>
      <c r="F25" s="236">
        <v>1846.0666666666666</v>
      </c>
      <c r="G25" s="236">
        <v>1825.3065700000002</v>
      </c>
      <c r="H25" s="209">
        <f t="shared" si="1"/>
        <v>0.98875441659745056</v>
      </c>
    </row>
    <row r="26" spans="1:8" ht="20.100000000000001" customHeight="1" x14ac:dyDescent="0.2">
      <c r="A26" s="37">
        <v>15</v>
      </c>
      <c r="B26" s="38" t="s">
        <v>7</v>
      </c>
      <c r="C26" s="236">
        <v>12.500000000000059</v>
      </c>
      <c r="D26" s="230">
        <v>0</v>
      </c>
      <c r="E26" s="226">
        <f>D26/C26</f>
        <v>0</v>
      </c>
      <c r="F26" s="236">
        <v>50.000000000000234</v>
      </c>
      <c r="G26" s="236">
        <v>0</v>
      </c>
      <c r="H26" s="209">
        <f t="shared" ref="H26" si="9">G26/F26</f>
        <v>0</v>
      </c>
    </row>
    <row r="27" spans="1:8" ht="20.100000000000001" customHeight="1" x14ac:dyDescent="0.2">
      <c r="A27" s="138">
        <v>16</v>
      </c>
      <c r="B27" s="139" t="s">
        <v>27</v>
      </c>
      <c r="C27" s="199">
        <f t="shared" ref="C27:D27" si="10">C16+C22+C23+C24+C25+C26</f>
        <v>9645.7945593755667</v>
      </c>
      <c r="D27" s="199">
        <f t="shared" si="10"/>
        <v>10881.109419999999</v>
      </c>
      <c r="E27" s="231">
        <f t="shared" si="6"/>
        <v>1.1280677141753683</v>
      </c>
      <c r="F27" s="199">
        <f t="shared" ref="F27:G27" si="11">F16+F22+F23+F24+F25+F26</f>
        <v>38516.310371909633</v>
      </c>
      <c r="G27" s="199">
        <f t="shared" si="11"/>
        <v>43269.158300000003</v>
      </c>
      <c r="H27" s="212">
        <f t="shared" si="1"/>
        <v>1.123398318327933</v>
      </c>
    </row>
    <row r="28" spans="1:8" ht="20.100000000000001" customHeight="1" x14ac:dyDescent="0.2">
      <c r="A28" s="118">
        <v>17</v>
      </c>
      <c r="B28" s="119" t="s">
        <v>28</v>
      </c>
      <c r="C28" s="242">
        <f t="shared" ref="C28:D28" si="12">SUM(C14-C27)</f>
        <v>-1256.9612257314693</v>
      </c>
      <c r="D28" s="242">
        <f t="shared" si="12"/>
        <v>-1381.9783799999987</v>
      </c>
      <c r="E28" s="232">
        <f t="shared" si="6"/>
        <v>1.099459833532874</v>
      </c>
      <c r="F28" s="200">
        <f t="shared" ref="F28:G28" si="13">SUM(F14-F27)</f>
        <v>-4849.4770373332431</v>
      </c>
      <c r="G28" s="200">
        <f t="shared" si="13"/>
        <v>-6533.1271100000013</v>
      </c>
      <c r="H28" s="213">
        <f t="shared" si="1"/>
        <v>1.3471817805724899</v>
      </c>
    </row>
    <row r="29" spans="1:8" ht="20.100000000000001" customHeight="1" x14ac:dyDescent="0.2">
      <c r="A29" s="53">
        <v>43483</v>
      </c>
      <c r="B29" s="38" t="s">
        <v>29</v>
      </c>
      <c r="C29" s="236">
        <v>158.33333333333329</v>
      </c>
      <c r="D29" s="230">
        <v>173.07083</v>
      </c>
      <c r="E29" s="226">
        <f t="shared" si="6"/>
        <v>1.0930789263157898</v>
      </c>
      <c r="F29" s="236">
        <v>633.33333333333314</v>
      </c>
      <c r="G29" s="236">
        <v>654.23865999999998</v>
      </c>
      <c r="H29" s="209">
        <f t="shared" si="1"/>
        <v>1.033008410526316</v>
      </c>
    </row>
    <row r="30" spans="1:8" ht="20.100000000000001" customHeight="1" x14ac:dyDescent="0.2">
      <c r="A30" s="53">
        <v>43514</v>
      </c>
      <c r="B30" s="38" t="s">
        <v>55</v>
      </c>
      <c r="C30" s="236">
        <v>200.00000000000003</v>
      </c>
      <c r="D30" s="230">
        <v>182.65011999999999</v>
      </c>
      <c r="E30" s="226">
        <f t="shared" si="6"/>
        <v>0.9132505999999998</v>
      </c>
      <c r="F30" s="236">
        <v>800.00000000000011</v>
      </c>
      <c r="G30" s="236">
        <v>710.12974999999994</v>
      </c>
      <c r="H30" s="209">
        <f t="shared" si="1"/>
        <v>0.88766218749999981</v>
      </c>
    </row>
    <row r="31" spans="1:8" ht="20.100000000000001" customHeight="1" x14ac:dyDescent="0.2">
      <c r="A31" s="37">
        <v>19</v>
      </c>
      <c r="B31" s="38" t="s">
        <v>30</v>
      </c>
      <c r="C31" s="236">
        <v>0</v>
      </c>
      <c r="D31" s="230">
        <v>0</v>
      </c>
      <c r="E31" s="226" t="e">
        <f t="shared" si="6"/>
        <v>#DIV/0!</v>
      </c>
      <c r="F31" s="236">
        <v>0</v>
      </c>
      <c r="G31" s="236">
        <v>0.41376000000000002</v>
      </c>
      <c r="H31" s="209" t="e">
        <f t="shared" si="1"/>
        <v>#DIV/0!</v>
      </c>
    </row>
    <row r="32" spans="1:8" ht="20.100000000000001" customHeight="1" x14ac:dyDescent="0.2">
      <c r="A32" s="37">
        <v>20</v>
      </c>
      <c r="B32" s="38" t="s">
        <v>31</v>
      </c>
      <c r="C32" s="236">
        <v>49.939333333333337</v>
      </c>
      <c r="D32" s="230">
        <v>37.380839999999999</v>
      </c>
      <c r="E32" s="226">
        <f t="shared" si="6"/>
        <v>0.74852501034588625</v>
      </c>
      <c r="F32" s="236">
        <v>99.922666666666672</v>
      </c>
      <c r="G32" s="236">
        <v>75.067449999999994</v>
      </c>
      <c r="H32" s="209">
        <f t="shared" si="1"/>
        <v>0.751255470897494</v>
      </c>
    </row>
    <row r="33" spans="1:8" ht="20.100000000000001" customHeight="1" x14ac:dyDescent="0.2">
      <c r="A33" s="37">
        <v>21</v>
      </c>
      <c r="B33" s="38" t="s">
        <v>32</v>
      </c>
      <c r="C33" s="236">
        <v>0</v>
      </c>
      <c r="D33" s="230">
        <v>0</v>
      </c>
      <c r="E33" s="226" t="e">
        <f t="shared" si="6"/>
        <v>#DIV/0!</v>
      </c>
      <c r="F33" s="236">
        <v>60</v>
      </c>
      <c r="G33" s="236">
        <v>0</v>
      </c>
      <c r="H33" s="209">
        <f t="shared" si="1"/>
        <v>0</v>
      </c>
    </row>
    <row r="34" spans="1:8" ht="20.100000000000001" customHeight="1" x14ac:dyDescent="0.2">
      <c r="A34" s="120">
        <v>22</v>
      </c>
      <c r="B34" s="121" t="s">
        <v>33</v>
      </c>
      <c r="C34" s="201">
        <f>C28-C29-C31-C32-C33</f>
        <v>-1465.2338923981358</v>
      </c>
      <c r="D34" s="201">
        <f>D28-D29-D31-D32-D33</f>
        <v>-1592.4300499999988</v>
      </c>
      <c r="E34" s="233">
        <f t="shared" si="6"/>
        <v>1.0868094563344302</v>
      </c>
      <c r="F34" s="201">
        <f t="shared" ref="F34:G34" si="14">F28-F29-F31-F32-F33</f>
        <v>-5642.7330373332425</v>
      </c>
      <c r="G34" s="201">
        <f t="shared" si="14"/>
        <v>-7262.8469800000012</v>
      </c>
      <c r="H34" s="233">
        <f t="shared" si="1"/>
        <v>1.2871151145992235</v>
      </c>
    </row>
    <row r="35" spans="1:8" ht="20.100000000000001" customHeight="1" x14ac:dyDescent="0.2">
      <c r="A35" s="76"/>
      <c r="B35" s="128" t="s">
        <v>68</v>
      </c>
      <c r="C35" s="202"/>
      <c r="D35" s="197"/>
      <c r="E35" s="202"/>
      <c r="F35" s="238"/>
      <c r="G35" s="238"/>
      <c r="H35" s="239"/>
    </row>
    <row r="36" spans="1:8" ht="20.100000000000001" customHeight="1" x14ac:dyDescent="0.2">
      <c r="A36" s="76"/>
      <c r="B36" s="78" t="s">
        <v>69</v>
      </c>
      <c r="C36" s="203"/>
      <c r="D36" s="204">
        <v>440.8</v>
      </c>
      <c r="E36" s="203"/>
      <c r="F36" s="204"/>
      <c r="G36" s="203">
        <v>441.07000000000005</v>
      </c>
      <c r="H36" s="214" t="e">
        <f t="shared" ref="H36:H37" si="15">G36/F36</f>
        <v>#DIV/0!</v>
      </c>
    </row>
    <row r="37" spans="1:8" ht="20.100000000000001" customHeight="1" x14ac:dyDescent="0.2">
      <c r="A37" s="76"/>
      <c r="B37" s="127" t="s">
        <v>95</v>
      </c>
      <c r="C37" s="205"/>
      <c r="D37" s="206">
        <f>1792+590</f>
        <v>2382</v>
      </c>
      <c r="E37" s="205"/>
      <c r="F37" s="206"/>
      <c r="G37" s="206">
        <v>8801</v>
      </c>
      <c r="H37" s="215" t="e">
        <f t="shared" si="15"/>
        <v>#DIV/0!</v>
      </c>
    </row>
    <row r="38" spans="1:8" ht="20.100000000000001" customHeight="1" x14ac:dyDescent="0.2">
      <c r="A38" s="76"/>
      <c r="B38" s="79"/>
      <c r="C38" s="234"/>
      <c r="D38" s="235"/>
      <c r="E38" s="234"/>
      <c r="F38" s="216"/>
      <c r="G38" s="216"/>
      <c r="H38" s="216"/>
    </row>
    <row r="39" spans="1:8" ht="20.100000000000001" customHeight="1" x14ac:dyDescent="0.2">
      <c r="A39" s="13"/>
      <c r="B39" s="189" t="s">
        <v>98</v>
      </c>
      <c r="C39" s="236"/>
      <c r="D39" s="206">
        <v>4491.1635599999991</v>
      </c>
      <c r="E39" s="236"/>
      <c r="F39" s="217" t="s">
        <v>97</v>
      </c>
      <c r="G39" s="208">
        <v>18270.669989999995</v>
      </c>
      <c r="H39" s="218"/>
    </row>
    <row r="40" spans="1:8" ht="20.100000000000001" customHeight="1" x14ac:dyDescent="0.2">
      <c r="B40" s="189" t="s">
        <v>99</v>
      </c>
      <c r="C40" s="236"/>
      <c r="D40" s="206">
        <v>2917.8739000000005</v>
      </c>
      <c r="E40" s="236"/>
      <c r="F40" s="217" t="s">
        <v>97</v>
      </c>
      <c r="G40" s="208">
        <v>12184.908320000002</v>
      </c>
      <c r="H40" s="219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s="31" t="s">
        <v>96</v>
      </c>
    </row>
    <row r="44" spans="1:8" ht="20.100000000000001" customHeight="1" x14ac:dyDescent="0.2">
      <c r="B44" s="193" t="s">
        <v>130</v>
      </c>
    </row>
    <row r="45" spans="1:8" ht="20.100000000000001" customHeight="1" x14ac:dyDescent="0.2">
      <c r="B45" s="193"/>
    </row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54" t="s">
        <v>0</v>
      </c>
      <c r="B2" s="255"/>
      <c r="C2" s="97" t="s">
        <v>101</v>
      </c>
      <c r="D2" s="97" t="s">
        <v>102</v>
      </c>
      <c r="E2" s="97" t="s">
        <v>103</v>
      </c>
      <c r="F2" s="97" t="s">
        <v>104</v>
      </c>
      <c r="G2" s="97" t="s">
        <v>105</v>
      </c>
      <c r="H2" s="97" t="s">
        <v>106</v>
      </c>
      <c r="I2" s="97" t="s">
        <v>107</v>
      </c>
      <c r="J2" s="97" t="s">
        <v>108</v>
      </c>
      <c r="K2" s="97" t="s">
        <v>109</v>
      </c>
      <c r="L2" s="97" t="s">
        <v>110</v>
      </c>
      <c r="M2" s="97" t="s">
        <v>111</v>
      </c>
      <c r="N2" s="97" t="s">
        <v>112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73</v>
      </c>
      <c r="B4" s="75" t="s">
        <v>74</v>
      </c>
      <c r="C4" s="124">
        <f>C5</f>
        <v>57958.5167</v>
      </c>
      <c r="D4" s="124">
        <f t="shared" ref="D4:N4" si="0">D5</f>
        <v>58400.393299999996</v>
      </c>
      <c r="E4" s="124">
        <f t="shared" si="0"/>
        <v>58677.989320000001</v>
      </c>
      <c r="F4" s="124">
        <f t="shared" si="0"/>
        <v>59216.140770000005</v>
      </c>
      <c r="G4" s="124">
        <f t="shared" si="0"/>
        <v>0</v>
      </c>
      <c r="H4" s="124">
        <f t="shared" si="0"/>
        <v>0</v>
      </c>
      <c r="I4" s="124">
        <f t="shared" si="0"/>
        <v>0</v>
      </c>
      <c r="J4" s="124">
        <f t="shared" si="0"/>
        <v>0</v>
      </c>
      <c r="K4" s="124">
        <f t="shared" si="0"/>
        <v>0</v>
      </c>
      <c r="L4" s="124">
        <f t="shared" si="0"/>
        <v>0</v>
      </c>
      <c r="M4" s="124">
        <f t="shared" si="0"/>
        <v>0</v>
      </c>
      <c r="N4" s="124">
        <f t="shared" si="0"/>
        <v>0</v>
      </c>
    </row>
    <row r="5" spans="1:14" ht="20.100000000000001" customHeight="1" x14ac:dyDescent="0.2">
      <c r="A5" s="6">
        <v>1</v>
      </c>
      <c r="B5" s="6" t="s">
        <v>77</v>
      </c>
      <c r="C5" s="124">
        <v>57958.5167</v>
      </c>
      <c r="D5" s="220">
        <v>58400.393299999996</v>
      </c>
      <c r="E5" s="220">
        <v>58677.989320000001</v>
      </c>
      <c r="F5" s="124">
        <v>59216.140770000005</v>
      </c>
      <c r="G5" s="124"/>
      <c r="H5" s="124"/>
      <c r="I5" s="124"/>
      <c r="J5" s="124"/>
      <c r="K5" s="124"/>
      <c r="L5" s="124"/>
      <c r="M5" s="124"/>
      <c r="N5" s="124"/>
    </row>
    <row r="6" spans="1:14" ht="20.100000000000001" customHeight="1" x14ac:dyDescent="0.2">
      <c r="A6" s="5" t="s">
        <v>75</v>
      </c>
      <c r="B6" s="75" t="s">
        <v>76</v>
      </c>
      <c r="C6" s="124">
        <f>SUM(C7:C9)</f>
        <v>22205.40251</v>
      </c>
      <c r="D6" s="124">
        <f t="shared" ref="D6:N6" si="1">SUM(D7:D9)</f>
        <v>22693.845269999998</v>
      </c>
      <c r="E6" s="124">
        <f t="shared" si="1"/>
        <v>24054.297010000002</v>
      </c>
      <c r="F6" s="124">
        <f t="shared" si="1"/>
        <v>24644.96357</v>
      </c>
      <c r="G6" s="124">
        <f t="shared" si="1"/>
        <v>0</v>
      </c>
      <c r="H6" s="124">
        <f t="shared" si="1"/>
        <v>0</v>
      </c>
      <c r="I6" s="124">
        <f t="shared" si="1"/>
        <v>0</v>
      </c>
      <c r="J6" s="124">
        <f t="shared" si="1"/>
        <v>0</v>
      </c>
      <c r="K6" s="124">
        <f t="shared" si="1"/>
        <v>0</v>
      </c>
      <c r="L6" s="124">
        <f t="shared" si="1"/>
        <v>0</v>
      </c>
      <c r="M6" s="124">
        <f t="shared" si="1"/>
        <v>0</v>
      </c>
      <c r="N6" s="124">
        <f t="shared" si="1"/>
        <v>0</v>
      </c>
    </row>
    <row r="7" spans="1:14" ht="20.100000000000001" customHeight="1" x14ac:dyDescent="0.2">
      <c r="A7" s="86">
        <v>1</v>
      </c>
      <c r="B7" s="75" t="s">
        <v>3</v>
      </c>
      <c r="C7" s="124">
        <v>5102.0881399999998</v>
      </c>
      <c r="D7" s="220">
        <v>5259.2447699999993</v>
      </c>
      <c r="E7" s="220">
        <v>6397.31621</v>
      </c>
      <c r="F7" s="124">
        <v>6017.6494499999999</v>
      </c>
      <c r="G7" s="124"/>
      <c r="H7" s="124"/>
      <c r="I7" s="124"/>
      <c r="J7" s="124"/>
      <c r="K7" s="124"/>
      <c r="L7" s="124"/>
      <c r="M7" s="124"/>
      <c r="N7" s="124"/>
    </row>
    <row r="8" spans="1:14" ht="20.100000000000001" customHeight="1" x14ac:dyDescent="0.2">
      <c r="A8" s="86">
        <v>2</v>
      </c>
      <c r="B8" s="6" t="s">
        <v>2</v>
      </c>
      <c r="C8" s="124">
        <v>15485.89313</v>
      </c>
      <c r="D8" s="220">
        <v>15983.81286</v>
      </c>
      <c r="E8" s="220">
        <v>14414.776300000001</v>
      </c>
      <c r="F8" s="124">
        <v>15497.943859999999</v>
      </c>
      <c r="G8" s="124"/>
      <c r="H8" s="124"/>
      <c r="I8" s="124"/>
      <c r="J8" s="124"/>
      <c r="K8" s="124"/>
      <c r="L8" s="124"/>
      <c r="M8" s="124"/>
      <c r="N8" s="124"/>
    </row>
    <row r="9" spans="1:14" ht="20.100000000000001" customHeight="1" x14ac:dyDescent="0.2">
      <c r="A9" s="86">
        <v>3</v>
      </c>
      <c r="B9" s="6" t="s">
        <v>78</v>
      </c>
      <c r="C9" s="124">
        <v>1617.4212399999999</v>
      </c>
      <c r="D9" s="220">
        <v>1450.78764</v>
      </c>
      <c r="E9" s="220">
        <v>3242.2044999999998</v>
      </c>
      <c r="F9" s="124">
        <v>3129.3702599999997</v>
      </c>
      <c r="G9" s="124"/>
      <c r="H9" s="124"/>
      <c r="I9" s="124"/>
      <c r="J9" s="124"/>
      <c r="K9" s="124"/>
      <c r="L9" s="124"/>
      <c r="M9" s="124"/>
      <c r="N9" s="124"/>
    </row>
    <row r="10" spans="1:14" ht="20.100000000000001" customHeight="1" x14ac:dyDescent="0.2">
      <c r="A10" s="84" t="s">
        <v>82</v>
      </c>
      <c r="B10" s="6" t="s">
        <v>71</v>
      </c>
      <c r="C10" s="82">
        <v>9.3889200000000006</v>
      </c>
      <c r="D10" s="220">
        <v>9.5539199999999997</v>
      </c>
      <c r="E10" s="220">
        <v>8.0183900000000001</v>
      </c>
      <c r="F10" s="82">
        <v>8.9908799999999989</v>
      </c>
      <c r="G10" s="82"/>
      <c r="H10" s="82"/>
      <c r="I10" s="82"/>
      <c r="J10" s="82"/>
      <c r="K10" s="82"/>
      <c r="L10" s="82"/>
      <c r="M10" s="82"/>
      <c r="N10" s="82"/>
    </row>
    <row r="11" spans="1:14" ht="20.100000000000001" customHeight="1" x14ac:dyDescent="0.2">
      <c r="A11" s="141"/>
      <c r="B11" s="142" t="s">
        <v>4</v>
      </c>
      <c r="C11" s="143">
        <f>C4+C6+C10</f>
        <v>80173.30812999999</v>
      </c>
      <c r="D11" s="143">
        <f t="shared" ref="D11:N11" si="2">D4+D6+D10</f>
        <v>81103.792489999993</v>
      </c>
      <c r="E11" s="143">
        <f t="shared" si="2"/>
        <v>82740.30472</v>
      </c>
      <c r="F11" s="143">
        <f t="shared" si="2"/>
        <v>83870.095220000003</v>
      </c>
      <c r="G11" s="143">
        <f t="shared" si="2"/>
        <v>0</v>
      </c>
      <c r="H11" s="143">
        <f t="shared" si="2"/>
        <v>0</v>
      </c>
      <c r="I11" s="143">
        <f t="shared" si="2"/>
        <v>0</v>
      </c>
      <c r="J11" s="143">
        <f t="shared" si="2"/>
        <v>0</v>
      </c>
      <c r="K11" s="143">
        <f t="shared" si="2"/>
        <v>0</v>
      </c>
      <c r="L11" s="143">
        <f t="shared" si="2"/>
        <v>0</v>
      </c>
      <c r="M11" s="143">
        <f t="shared" si="2"/>
        <v>0</v>
      </c>
      <c r="N11" s="143">
        <f t="shared" si="2"/>
        <v>0</v>
      </c>
    </row>
    <row r="12" spans="1:14" ht="20.100000000000001" customHeight="1" x14ac:dyDescent="0.2">
      <c r="A12" s="8" t="s">
        <v>65</v>
      </c>
      <c r="B12" s="6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ht="20.100000000000001" customHeight="1" x14ac:dyDescent="0.2">
      <c r="A13" s="8" t="s">
        <v>79</v>
      </c>
      <c r="B13" s="6" t="s">
        <v>80</v>
      </c>
      <c r="C13" s="125">
        <v>-43798.26784</v>
      </c>
      <c r="D13" s="221">
        <v>-45586.026689999999</v>
      </c>
      <c r="E13" s="221">
        <v>-47914.075790000003</v>
      </c>
      <c r="F13" s="125">
        <v>-49506.505840000005</v>
      </c>
      <c r="G13" s="125"/>
      <c r="H13" s="125"/>
      <c r="I13" s="125"/>
      <c r="J13" s="125"/>
      <c r="K13" s="125"/>
      <c r="L13" s="125"/>
      <c r="M13" s="125"/>
      <c r="N13" s="125"/>
    </row>
    <row r="14" spans="1:14" ht="20.100000000000001" customHeight="1" x14ac:dyDescent="0.2">
      <c r="A14" s="8" t="s">
        <v>75</v>
      </c>
      <c r="B14" s="83" t="s">
        <v>81</v>
      </c>
      <c r="C14" s="124">
        <f>SUM(C15:C19)</f>
        <v>122897.60488999999</v>
      </c>
      <c r="D14" s="124">
        <f t="shared" ref="D14:N14" si="3">SUM(D15:D19)</f>
        <v>125616.88945</v>
      </c>
      <c r="E14" s="124">
        <f t="shared" si="3"/>
        <v>128444.52368999999</v>
      </c>
      <c r="F14" s="124">
        <f t="shared" si="3"/>
        <v>131251.81102000002</v>
      </c>
      <c r="G14" s="124">
        <f t="shared" si="3"/>
        <v>0</v>
      </c>
      <c r="H14" s="124">
        <f t="shared" si="3"/>
        <v>0</v>
      </c>
      <c r="I14" s="124">
        <f t="shared" si="3"/>
        <v>0</v>
      </c>
      <c r="J14" s="124">
        <f t="shared" si="3"/>
        <v>0</v>
      </c>
      <c r="K14" s="124">
        <f t="shared" si="3"/>
        <v>0</v>
      </c>
      <c r="L14" s="124">
        <f t="shared" si="3"/>
        <v>0</v>
      </c>
      <c r="M14" s="124">
        <f t="shared" si="3"/>
        <v>0</v>
      </c>
      <c r="N14" s="124">
        <f t="shared" si="3"/>
        <v>0</v>
      </c>
    </row>
    <row r="15" spans="1:14" ht="20.100000000000001" customHeight="1" x14ac:dyDescent="0.2">
      <c r="A15" s="81">
        <v>1</v>
      </c>
      <c r="B15" s="6" t="s">
        <v>7</v>
      </c>
      <c r="C15" s="124">
        <v>10433.7708</v>
      </c>
      <c r="D15" s="220">
        <v>10442.903249999999</v>
      </c>
      <c r="E15" s="220">
        <v>10440.555710000001</v>
      </c>
      <c r="F15" s="124">
        <v>10439.381640000001</v>
      </c>
      <c r="G15" s="124"/>
      <c r="H15" s="124"/>
      <c r="I15" s="124"/>
      <c r="J15" s="124"/>
      <c r="K15" s="124"/>
      <c r="L15" s="124"/>
      <c r="M15" s="124"/>
      <c r="N15" s="124"/>
    </row>
    <row r="16" spans="1:14" ht="20.100000000000001" customHeight="1" x14ac:dyDescent="0.2">
      <c r="A16" s="81">
        <v>2</v>
      </c>
      <c r="B16" s="6" t="s">
        <v>5</v>
      </c>
      <c r="C16" s="124">
        <v>79229.22404999999</v>
      </c>
      <c r="D16" s="220">
        <v>81699.747279999996</v>
      </c>
      <c r="E16" s="220">
        <v>84943.493359999993</v>
      </c>
      <c r="F16" s="124">
        <v>87807.875069999995</v>
      </c>
      <c r="G16" s="124"/>
      <c r="H16" s="124"/>
      <c r="I16" s="124"/>
      <c r="J16" s="124"/>
      <c r="K16" s="124"/>
      <c r="L16" s="124"/>
      <c r="M16" s="124"/>
      <c r="N16" s="124"/>
    </row>
    <row r="17" spans="1:14" ht="20.100000000000001" customHeight="1" x14ac:dyDescent="0.2">
      <c r="A17" s="81">
        <v>3</v>
      </c>
      <c r="B17" s="9" t="s">
        <v>8</v>
      </c>
      <c r="C17" s="124">
        <v>370.18336999999997</v>
      </c>
      <c r="D17" s="220">
        <v>420.36237</v>
      </c>
      <c r="E17" s="220">
        <v>528.24818999999991</v>
      </c>
      <c r="F17" s="124">
        <v>581.74155000000007</v>
      </c>
      <c r="G17" s="124"/>
      <c r="H17" s="124"/>
      <c r="I17" s="124"/>
      <c r="J17" s="124"/>
      <c r="K17" s="124"/>
      <c r="L17" s="124"/>
      <c r="M17" s="124"/>
      <c r="N17" s="124"/>
    </row>
    <row r="18" spans="1:14" ht="20.100000000000001" customHeight="1" x14ac:dyDescent="0.2">
      <c r="A18" s="81">
        <v>4</v>
      </c>
      <c r="B18" s="81" t="s">
        <v>66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 ht="20.100000000000001" customHeight="1" x14ac:dyDescent="0.2">
      <c r="A19" s="86">
        <v>5</v>
      </c>
      <c r="B19" s="6" t="s">
        <v>6</v>
      </c>
      <c r="C19" s="124">
        <v>32864.426670000001</v>
      </c>
      <c r="D19" s="220">
        <v>33053.876550000001</v>
      </c>
      <c r="E19" s="220">
        <v>32532.226429999999</v>
      </c>
      <c r="F19" s="124">
        <v>32422.812760000001</v>
      </c>
      <c r="G19" s="124"/>
      <c r="H19" s="124"/>
      <c r="I19" s="124"/>
      <c r="J19" s="124"/>
      <c r="K19" s="124"/>
      <c r="L19" s="124"/>
      <c r="M19" s="124"/>
      <c r="N19" s="124"/>
    </row>
    <row r="20" spans="1:14" ht="20.100000000000001" customHeight="1" x14ac:dyDescent="0.2">
      <c r="A20" s="85" t="s">
        <v>82</v>
      </c>
      <c r="B20" s="6" t="s">
        <v>70</v>
      </c>
      <c r="C20" s="126">
        <v>1073.97108</v>
      </c>
      <c r="D20" s="220">
        <v>1072.9297300000001</v>
      </c>
      <c r="E20" s="220">
        <v>2209.85682</v>
      </c>
      <c r="F20" s="126">
        <v>2124.7900399999999</v>
      </c>
      <c r="G20" s="126"/>
      <c r="H20" s="126"/>
      <c r="I20" s="126"/>
      <c r="J20" s="126"/>
      <c r="K20" s="126"/>
      <c r="L20" s="126"/>
      <c r="M20" s="126"/>
      <c r="N20" s="126"/>
    </row>
    <row r="21" spans="1:14" ht="20.100000000000001" customHeight="1" x14ac:dyDescent="0.2">
      <c r="A21" s="141"/>
      <c r="B21" s="142" t="s">
        <v>67</v>
      </c>
      <c r="C21" s="144">
        <f>C13+C14+C20</f>
        <v>80173.30812999999</v>
      </c>
      <c r="D21" s="144">
        <f t="shared" ref="D21:N21" si="4">D13+D14+D20</f>
        <v>81103.792490000007</v>
      </c>
      <c r="E21" s="144">
        <f t="shared" si="4"/>
        <v>82740.304719999986</v>
      </c>
      <c r="F21" s="144">
        <f t="shared" si="4"/>
        <v>83870.095220000017</v>
      </c>
      <c r="G21" s="144">
        <f t="shared" si="4"/>
        <v>0</v>
      </c>
      <c r="H21" s="144">
        <f t="shared" si="4"/>
        <v>0</v>
      </c>
      <c r="I21" s="144">
        <f t="shared" si="4"/>
        <v>0</v>
      </c>
      <c r="J21" s="144">
        <f t="shared" si="4"/>
        <v>0</v>
      </c>
      <c r="K21" s="144">
        <f t="shared" si="4"/>
        <v>0</v>
      </c>
      <c r="L21" s="144">
        <f t="shared" si="4"/>
        <v>0</v>
      </c>
      <c r="M21" s="144">
        <f t="shared" si="4"/>
        <v>0</v>
      </c>
      <c r="N21" s="144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7" t="s">
        <v>48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20.100000000000001" customHeight="1" x14ac:dyDescent="0.2">
      <c r="A24" s="12"/>
      <c r="B24" s="3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20.100000000000001" customHeight="1" x14ac:dyDescent="0.2">
      <c r="A25" s="12"/>
      <c r="B25" s="13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1"/>
      <c r="B28" s="3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">
      <c r="A29" s="31"/>
      <c r="B29" s="31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">
      <c r="A30" s="31"/>
      <c r="B30" s="31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">
      <c r="A31" s="31"/>
      <c r="B31" s="3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x14ac:dyDescent="0.2">
      <c r="A32" s="31"/>
      <c r="B32" s="31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">
      <c r="A33" s="31"/>
      <c r="B33" s="31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x14ac:dyDescent="0.2">
      <c r="A34" s="31"/>
      <c r="B34" s="31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">
      <c r="A35" s="31"/>
      <c r="B35" s="31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">
      <c r="A36" s="31"/>
      <c r="B36" s="31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2">
      <c r="A37" s="31"/>
      <c r="B37" s="31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29"/>
      <c r="B1" s="130" t="str">
        <f>Cover!A9</f>
        <v>Univerzitná nemocnica Martin</v>
      </c>
      <c r="C1" s="131"/>
      <c r="D1" s="132"/>
      <c r="E1" s="132"/>
      <c r="F1" s="132"/>
      <c r="G1" s="132"/>
      <c r="H1" s="49"/>
    </row>
    <row r="2" spans="1:28" ht="24.75" customHeight="1" thickBot="1" x14ac:dyDescent="0.25">
      <c r="A2" s="261" t="s">
        <v>0</v>
      </c>
      <c r="B2" s="262"/>
      <c r="C2" s="145" t="s">
        <v>113</v>
      </c>
      <c r="D2" s="145" t="s">
        <v>123</v>
      </c>
      <c r="E2" s="145" t="s">
        <v>125</v>
      </c>
      <c r="F2" s="145" t="s">
        <v>131</v>
      </c>
      <c r="G2" s="145" t="s">
        <v>124</v>
      </c>
      <c r="H2" s="145" t="s">
        <v>126</v>
      </c>
      <c r="I2" s="145" t="s">
        <v>132</v>
      </c>
      <c r="J2" s="145" t="s">
        <v>114</v>
      </c>
      <c r="K2" s="145" t="s">
        <v>115</v>
      </c>
      <c r="L2" s="145" t="s">
        <v>116</v>
      </c>
      <c r="M2" s="145" t="s">
        <v>117</v>
      </c>
      <c r="N2" s="146" t="s">
        <v>118</v>
      </c>
    </row>
    <row r="3" spans="1:28" ht="18" customHeight="1" x14ac:dyDescent="0.25">
      <c r="A3" s="179" t="s">
        <v>87</v>
      </c>
      <c r="B3" s="180"/>
      <c r="C3" s="181">
        <v>2665</v>
      </c>
      <c r="D3" s="222">
        <f t="shared" ref="D3:I3" si="0">C40</f>
        <v>380</v>
      </c>
      <c r="E3" s="182">
        <f t="shared" si="0"/>
        <v>36</v>
      </c>
      <c r="F3" s="182">
        <f t="shared" si="0"/>
        <v>1480</v>
      </c>
      <c r="G3" s="182">
        <f t="shared" si="0"/>
        <v>1829</v>
      </c>
      <c r="H3" s="182">
        <f t="shared" si="0"/>
        <v>311</v>
      </c>
      <c r="I3" s="182">
        <f t="shared" si="0"/>
        <v>151</v>
      </c>
      <c r="J3" s="182">
        <f t="shared" ref="J3" si="1">I40</f>
        <v>-119</v>
      </c>
      <c r="K3" s="182">
        <f t="shared" ref="K3" si="2">J40</f>
        <v>-119</v>
      </c>
      <c r="L3" s="182">
        <f t="shared" ref="L3" si="3">K40</f>
        <v>-119</v>
      </c>
      <c r="M3" s="182">
        <f t="shared" ref="M3" si="4">L40</f>
        <v>-119</v>
      </c>
      <c r="N3" s="183">
        <f>L40</f>
        <v>-119</v>
      </c>
    </row>
    <row r="4" spans="1:28" x14ac:dyDescent="0.2">
      <c r="A4" s="256" t="s">
        <v>56</v>
      </c>
      <c r="B4" s="257"/>
      <c r="C4" s="174"/>
      <c r="D4" s="174"/>
      <c r="E4" s="174"/>
      <c r="F4" s="174"/>
      <c r="G4" s="175"/>
      <c r="H4" s="174"/>
      <c r="I4" s="174"/>
      <c r="J4" s="176"/>
      <c r="K4" s="177"/>
      <c r="L4" s="174"/>
      <c r="M4" s="174"/>
      <c r="N4" s="178"/>
    </row>
    <row r="5" spans="1:28" ht="14.1" customHeight="1" x14ac:dyDescent="0.2">
      <c r="A5" s="108"/>
      <c r="B5" s="107" t="s">
        <v>57</v>
      </c>
      <c r="C5" s="99"/>
      <c r="D5" s="40"/>
      <c r="E5" s="40"/>
      <c r="F5" s="40"/>
      <c r="G5" s="42"/>
      <c r="H5" s="40"/>
      <c r="I5" s="42"/>
      <c r="J5" s="100"/>
      <c r="K5" s="100"/>
      <c r="L5" s="100"/>
      <c r="M5" s="100"/>
      <c r="N5" s="102"/>
      <c r="O5" s="65"/>
      <c r="Q5" s="66"/>
      <c r="R5" s="66"/>
      <c r="T5" s="66"/>
      <c r="U5" s="66"/>
      <c r="V5" s="67"/>
      <c r="W5" s="67"/>
      <c r="X5" s="67"/>
      <c r="Y5" s="67"/>
      <c r="Z5" s="67"/>
      <c r="AA5" s="67"/>
      <c r="AB5" s="67"/>
    </row>
    <row r="6" spans="1:28" ht="14.1" customHeight="1" x14ac:dyDescent="0.2">
      <c r="A6" s="108"/>
      <c r="B6" s="107" t="s">
        <v>58</v>
      </c>
      <c r="C6" s="190">
        <v>0</v>
      </c>
      <c r="D6" s="40">
        <v>0</v>
      </c>
      <c r="E6" s="40">
        <v>0</v>
      </c>
      <c r="F6" s="40">
        <v>0</v>
      </c>
      <c r="G6" s="42">
        <v>0</v>
      </c>
      <c r="H6" s="40">
        <v>0</v>
      </c>
      <c r="I6" s="42">
        <v>0</v>
      </c>
      <c r="J6" s="100"/>
      <c r="K6" s="100"/>
      <c r="L6" s="100"/>
      <c r="M6" s="100"/>
      <c r="N6" s="102"/>
      <c r="O6" s="65"/>
      <c r="V6" s="67"/>
      <c r="W6" s="67"/>
      <c r="X6" s="67"/>
      <c r="Y6" s="67"/>
      <c r="Z6" s="67"/>
      <c r="AA6" s="67"/>
      <c r="AB6" s="67"/>
    </row>
    <row r="7" spans="1:28" ht="14.1" customHeight="1" x14ac:dyDescent="0.2">
      <c r="A7" s="108"/>
      <c r="B7" s="107" t="s">
        <v>59</v>
      </c>
      <c r="C7" s="190">
        <v>0</v>
      </c>
      <c r="D7" s="40">
        <v>0</v>
      </c>
      <c r="E7" s="40">
        <v>0</v>
      </c>
      <c r="F7" s="40">
        <v>0</v>
      </c>
      <c r="G7" s="42">
        <v>0</v>
      </c>
      <c r="H7" s="40">
        <v>0</v>
      </c>
      <c r="I7" s="42">
        <v>0</v>
      </c>
      <c r="J7" s="100"/>
      <c r="K7" s="100"/>
      <c r="L7" s="100"/>
      <c r="M7" s="100"/>
      <c r="N7" s="102"/>
      <c r="O7" s="65"/>
      <c r="V7" s="67"/>
      <c r="W7" s="67"/>
      <c r="X7" s="67"/>
      <c r="Y7" s="67"/>
      <c r="Z7" s="67"/>
      <c r="AA7" s="67"/>
      <c r="AB7" s="67"/>
    </row>
    <row r="8" spans="1:28" ht="14.1" customHeight="1" thickBot="1" x14ac:dyDescent="0.25">
      <c r="A8" s="133"/>
      <c r="B8" s="134" t="s">
        <v>63</v>
      </c>
      <c r="C8" s="191">
        <v>3</v>
      </c>
      <c r="D8" s="192">
        <v>3</v>
      </c>
      <c r="E8" s="192">
        <v>3</v>
      </c>
      <c r="F8" s="192">
        <v>3</v>
      </c>
      <c r="G8" s="223">
        <v>3</v>
      </c>
      <c r="H8" s="192">
        <v>3</v>
      </c>
      <c r="I8" s="223">
        <v>3</v>
      </c>
      <c r="J8" s="135"/>
      <c r="K8" s="135"/>
      <c r="L8" s="135"/>
      <c r="M8" s="135"/>
      <c r="N8" s="136"/>
      <c r="O8" s="65"/>
      <c r="Q8" s="66"/>
      <c r="V8" s="67"/>
      <c r="W8" s="67"/>
      <c r="X8" s="67"/>
      <c r="Y8" s="67"/>
      <c r="Z8" s="67"/>
      <c r="AA8" s="67"/>
      <c r="AB8" s="67"/>
    </row>
    <row r="9" spans="1:28" ht="14.1" customHeight="1" x14ac:dyDescent="0.2">
      <c r="A9" s="150" t="s">
        <v>34</v>
      </c>
      <c r="B9" s="151"/>
      <c r="C9" s="186">
        <f>C17</f>
        <v>6215</v>
      </c>
      <c r="D9" s="186">
        <f t="shared" ref="D9:I9" si="5">D17</f>
        <v>8190</v>
      </c>
      <c r="E9" s="186">
        <f t="shared" si="5"/>
        <v>9735</v>
      </c>
      <c r="F9" s="186">
        <f t="shared" si="5"/>
        <v>8331</v>
      </c>
      <c r="G9" s="186">
        <f t="shared" si="5"/>
        <v>6198</v>
      </c>
      <c r="H9" s="186">
        <f t="shared" si="5"/>
        <v>8600</v>
      </c>
      <c r="I9" s="186">
        <f t="shared" si="5"/>
        <v>7600</v>
      </c>
      <c r="J9" s="187"/>
      <c r="K9" s="152"/>
      <c r="L9" s="152"/>
      <c r="M9" s="152"/>
      <c r="N9" s="188"/>
    </row>
    <row r="10" spans="1:28" ht="14.1" customHeight="1" x14ac:dyDescent="0.2">
      <c r="A10" s="58"/>
      <c r="B10" s="109" t="s">
        <v>13</v>
      </c>
      <c r="C10" s="41">
        <v>5452</v>
      </c>
      <c r="D10" s="42">
        <v>5370</v>
      </c>
      <c r="E10" s="42">
        <v>5368</v>
      </c>
      <c r="F10" s="40">
        <v>5472</v>
      </c>
      <c r="G10" s="42">
        <v>5632</v>
      </c>
      <c r="H10" s="40">
        <v>5500</v>
      </c>
      <c r="I10" s="40">
        <v>5500</v>
      </c>
      <c r="J10" s="40"/>
      <c r="K10" s="40"/>
      <c r="L10" s="40"/>
      <c r="M10" s="40"/>
      <c r="N10" s="68"/>
      <c r="Q10" s="66"/>
      <c r="V10" s="67"/>
      <c r="W10" s="67"/>
      <c r="X10" s="67"/>
      <c r="Y10" s="67"/>
      <c r="Z10" s="67"/>
      <c r="AA10" s="67"/>
      <c r="AB10" s="67"/>
    </row>
    <row r="11" spans="1:28" ht="14.1" customHeight="1" x14ac:dyDescent="0.2">
      <c r="A11" s="58"/>
      <c r="B11" s="109" t="s">
        <v>14</v>
      </c>
      <c r="C11" s="41">
        <v>10</v>
      </c>
      <c r="D11" s="42">
        <v>1493</v>
      </c>
      <c r="E11" s="42">
        <v>3199</v>
      </c>
      <c r="F11" s="40">
        <v>1661</v>
      </c>
      <c r="G11" s="42">
        <v>0</v>
      </c>
      <c r="H11" s="40">
        <v>1500</v>
      </c>
      <c r="I11" s="40">
        <v>1500</v>
      </c>
      <c r="J11" s="40"/>
      <c r="K11" s="40"/>
      <c r="L11" s="40"/>
      <c r="M11" s="40"/>
      <c r="N11" s="68"/>
      <c r="V11" s="67"/>
      <c r="W11" s="67"/>
      <c r="X11" s="67"/>
      <c r="Y11" s="67"/>
      <c r="Z11" s="67"/>
      <c r="AA11" s="67"/>
      <c r="AB11" s="67"/>
    </row>
    <row r="12" spans="1:28" ht="14.1" customHeight="1" x14ac:dyDescent="0.2">
      <c r="A12" s="58"/>
      <c r="B12" s="109" t="s">
        <v>15</v>
      </c>
      <c r="C12" s="41">
        <v>392</v>
      </c>
      <c r="D12" s="42">
        <v>399</v>
      </c>
      <c r="E12" s="42">
        <v>387</v>
      </c>
      <c r="F12" s="40">
        <v>391</v>
      </c>
      <c r="G12" s="42">
        <v>494</v>
      </c>
      <c r="H12" s="40">
        <v>400</v>
      </c>
      <c r="I12" s="40">
        <v>400</v>
      </c>
      <c r="J12" s="40"/>
      <c r="K12" s="40"/>
      <c r="L12" s="40"/>
      <c r="M12" s="40"/>
      <c r="N12" s="68"/>
      <c r="P12" s="258"/>
      <c r="Q12" s="258"/>
      <c r="V12" s="67"/>
      <c r="W12" s="67"/>
      <c r="X12" s="67"/>
      <c r="Y12" s="67"/>
      <c r="Z12" s="67"/>
      <c r="AA12" s="67"/>
      <c r="AB12" s="67"/>
    </row>
    <row r="13" spans="1:28" ht="14.1" customHeight="1" x14ac:dyDescent="0.2">
      <c r="A13" s="153"/>
      <c r="B13" s="154" t="s">
        <v>35</v>
      </c>
      <c r="C13" s="155">
        <f>C10+C11+C12</f>
        <v>5854</v>
      </c>
      <c r="D13" s="155">
        <f t="shared" ref="D13:I13" si="6">D10+D11+D12</f>
        <v>7262</v>
      </c>
      <c r="E13" s="155">
        <f t="shared" si="6"/>
        <v>8954</v>
      </c>
      <c r="F13" s="155">
        <f t="shared" si="6"/>
        <v>7524</v>
      </c>
      <c r="G13" s="155">
        <f t="shared" si="6"/>
        <v>6126</v>
      </c>
      <c r="H13" s="155">
        <f t="shared" si="6"/>
        <v>7400</v>
      </c>
      <c r="I13" s="155">
        <f t="shared" si="6"/>
        <v>7400</v>
      </c>
      <c r="J13" s="155">
        <f t="shared" ref="I13:N13" si="7">SUM(J10:J12)</f>
        <v>0</v>
      </c>
      <c r="K13" s="155">
        <f t="shared" si="7"/>
        <v>0</v>
      </c>
      <c r="L13" s="155">
        <f t="shared" si="7"/>
        <v>0</v>
      </c>
      <c r="M13" s="155">
        <f t="shared" si="7"/>
        <v>0</v>
      </c>
      <c r="N13" s="156">
        <f t="shared" si="7"/>
        <v>0</v>
      </c>
    </row>
    <row r="14" spans="1:28" ht="14.1" customHeight="1" x14ac:dyDescent="0.2">
      <c r="A14" s="58"/>
      <c r="B14" s="107" t="s">
        <v>36</v>
      </c>
      <c r="C14" s="41">
        <v>361</v>
      </c>
      <c r="D14" s="42">
        <v>73</v>
      </c>
      <c r="E14" s="42">
        <v>85</v>
      </c>
      <c r="F14" s="40">
        <v>128</v>
      </c>
      <c r="G14" s="42">
        <v>72</v>
      </c>
      <c r="H14" s="40">
        <v>500</v>
      </c>
      <c r="I14" s="40">
        <v>200</v>
      </c>
      <c r="J14" s="64"/>
      <c r="K14" s="40"/>
      <c r="L14" s="40"/>
      <c r="M14" s="40"/>
      <c r="N14" s="68"/>
      <c r="P14" s="66"/>
      <c r="Q14" s="66"/>
      <c r="V14" s="67"/>
      <c r="W14" s="67"/>
      <c r="X14" s="67"/>
      <c r="Y14" s="67"/>
      <c r="Z14" s="67"/>
      <c r="AA14" s="67"/>
      <c r="AB14" s="67"/>
    </row>
    <row r="15" spans="1:28" ht="14.1" customHeight="1" x14ac:dyDescent="0.2">
      <c r="A15" s="103"/>
      <c r="B15" s="107" t="s">
        <v>61</v>
      </c>
      <c r="C15" s="104">
        <v>0</v>
      </c>
      <c r="D15" s="42">
        <v>0</v>
      </c>
      <c r="E15" s="42">
        <v>0</v>
      </c>
      <c r="F15" s="40">
        <v>28</v>
      </c>
      <c r="G15" s="42">
        <v>0</v>
      </c>
      <c r="H15" s="40">
        <v>0</v>
      </c>
      <c r="I15" s="40">
        <v>0</v>
      </c>
      <c r="J15" s="100"/>
      <c r="K15" s="100"/>
      <c r="L15" s="100"/>
      <c r="M15" s="100"/>
      <c r="N15" s="102"/>
      <c r="O15" s="65"/>
      <c r="P15" s="66"/>
      <c r="Q15" s="66"/>
      <c r="V15" s="67"/>
      <c r="W15" s="67"/>
      <c r="X15" s="67"/>
      <c r="Y15" s="67"/>
      <c r="Z15" s="67"/>
      <c r="AA15" s="67"/>
      <c r="AB15" s="67"/>
    </row>
    <row r="16" spans="1:28" ht="14.1" customHeight="1" x14ac:dyDescent="0.2">
      <c r="A16" s="103"/>
      <c r="B16" s="107" t="s">
        <v>60</v>
      </c>
      <c r="C16" s="104">
        <v>0</v>
      </c>
      <c r="D16" s="42">
        <v>855</v>
      </c>
      <c r="E16" s="42">
        <v>696</v>
      </c>
      <c r="F16" s="40">
        <v>651</v>
      </c>
      <c r="G16" s="42">
        <v>0</v>
      </c>
      <c r="H16" s="40">
        <v>700</v>
      </c>
      <c r="I16" s="40">
        <v>0</v>
      </c>
      <c r="J16" s="100"/>
      <c r="K16" s="100"/>
      <c r="L16" s="100"/>
      <c r="M16" s="100"/>
      <c r="N16" s="102"/>
      <c r="O16" s="65"/>
      <c r="P16" s="66"/>
      <c r="Q16" s="66"/>
      <c r="V16" s="67"/>
      <c r="W16" s="67"/>
      <c r="X16" s="67"/>
      <c r="Y16" s="67"/>
      <c r="Z16" s="67"/>
      <c r="AA16" s="67"/>
      <c r="AB16" s="67"/>
    </row>
    <row r="17" spans="1:28" ht="14.1" customHeight="1" thickBot="1" x14ac:dyDescent="0.25">
      <c r="A17" s="166"/>
      <c r="B17" s="167" t="s">
        <v>64</v>
      </c>
      <c r="C17" s="168">
        <f>SUM(C13:C16)</f>
        <v>6215</v>
      </c>
      <c r="D17" s="168">
        <f t="shared" ref="D17:I17" si="8">SUM(D13:D16)</f>
        <v>8190</v>
      </c>
      <c r="E17" s="168">
        <f t="shared" si="8"/>
        <v>9735</v>
      </c>
      <c r="F17" s="168">
        <f t="shared" si="8"/>
        <v>8331</v>
      </c>
      <c r="G17" s="168">
        <f t="shared" si="8"/>
        <v>6198</v>
      </c>
      <c r="H17" s="168">
        <f t="shared" si="8"/>
        <v>8600</v>
      </c>
      <c r="I17" s="168">
        <f t="shared" si="8"/>
        <v>7600</v>
      </c>
      <c r="J17" s="168">
        <f t="shared" ref="I17:N17" si="9">SUM(J13:J16)</f>
        <v>0</v>
      </c>
      <c r="K17" s="168">
        <f t="shared" si="9"/>
        <v>0</v>
      </c>
      <c r="L17" s="168">
        <f t="shared" si="9"/>
        <v>0</v>
      </c>
      <c r="M17" s="168">
        <f t="shared" si="9"/>
        <v>0</v>
      </c>
      <c r="N17" s="169">
        <f t="shared" si="9"/>
        <v>0</v>
      </c>
    </row>
    <row r="18" spans="1:28" ht="14.1" customHeight="1" x14ac:dyDescent="0.2">
      <c r="A18" s="147" t="s">
        <v>37</v>
      </c>
      <c r="B18" s="148"/>
      <c r="C18" s="163">
        <f>C38</f>
        <v>8500</v>
      </c>
      <c r="D18" s="163">
        <f t="shared" ref="D18:I18" si="10">D38</f>
        <v>8534</v>
      </c>
      <c r="E18" s="163">
        <f t="shared" si="10"/>
        <v>8291</v>
      </c>
      <c r="F18" s="163">
        <f t="shared" si="10"/>
        <v>7982</v>
      </c>
      <c r="G18" s="163">
        <f t="shared" si="10"/>
        <v>7716</v>
      </c>
      <c r="H18" s="163">
        <f t="shared" si="10"/>
        <v>8760</v>
      </c>
      <c r="I18" s="163">
        <f t="shared" si="10"/>
        <v>7870</v>
      </c>
      <c r="J18" s="164"/>
      <c r="K18" s="149"/>
      <c r="L18" s="149"/>
      <c r="M18" s="149"/>
      <c r="N18" s="165"/>
    </row>
    <row r="19" spans="1:28" ht="14.1" customHeight="1" x14ac:dyDescent="0.2">
      <c r="A19" s="59"/>
      <c r="B19" s="110" t="s">
        <v>89</v>
      </c>
      <c r="C19" s="41">
        <v>3929</v>
      </c>
      <c r="D19" s="42">
        <v>3895</v>
      </c>
      <c r="E19" s="42">
        <v>3630</v>
      </c>
      <c r="F19" s="42">
        <v>3879</v>
      </c>
      <c r="G19" s="42">
        <v>3948</v>
      </c>
      <c r="H19" s="42">
        <v>3700</v>
      </c>
      <c r="I19" s="42">
        <v>3900</v>
      </c>
      <c r="J19" s="42"/>
      <c r="K19" s="40"/>
      <c r="L19" s="42"/>
      <c r="M19" s="42"/>
      <c r="N19" s="69"/>
      <c r="P19" s="70"/>
      <c r="V19" s="67"/>
      <c r="W19" s="67"/>
      <c r="X19" s="67"/>
      <c r="Y19" s="67"/>
      <c r="Z19" s="67"/>
      <c r="AA19" s="67"/>
      <c r="AB19" s="67"/>
    </row>
    <row r="20" spans="1:28" ht="14.1" customHeight="1" x14ac:dyDescent="0.2">
      <c r="A20" s="60"/>
      <c r="B20" s="111" t="s">
        <v>90</v>
      </c>
      <c r="C20" s="41">
        <v>1007</v>
      </c>
      <c r="D20" s="42">
        <v>1057</v>
      </c>
      <c r="E20" s="42">
        <v>1001</v>
      </c>
      <c r="F20" s="42">
        <v>1062</v>
      </c>
      <c r="G20" s="42">
        <v>972</v>
      </c>
      <c r="H20" s="42">
        <v>1000</v>
      </c>
      <c r="I20" s="42">
        <v>1000</v>
      </c>
      <c r="J20" s="42"/>
      <c r="K20" s="40"/>
      <c r="L20" s="42"/>
      <c r="M20" s="42"/>
      <c r="N20" s="69"/>
      <c r="P20" s="71"/>
      <c r="V20" s="67"/>
      <c r="W20" s="67"/>
      <c r="X20" s="67"/>
      <c r="Y20" s="67"/>
      <c r="Z20" s="67"/>
      <c r="AA20" s="67"/>
      <c r="AB20" s="67"/>
    </row>
    <row r="21" spans="1:28" ht="14.1" customHeight="1" x14ac:dyDescent="0.2">
      <c r="A21" s="59"/>
      <c r="B21" s="110" t="s">
        <v>38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72"/>
      <c r="K21" s="40"/>
      <c r="L21" s="42"/>
      <c r="M21" s="42"/>
      <c r="N21" s="69"/>
      <c r="V21" s="67"/>
      <c r="W21" s="67"/>
      <c r="X21" s="67"/>
      <c r="Y21" s="67"/>
      <c r="Z21" s="67"/>
      <c r="AA21" s="67"/>
      <c r="AB21" s="67"/>
    </row>
    <row r="22" spans="1:28" ht="14.1" customHeight="1" x14ac:dyDescent="0.2">
      <c r="A22" s="157"/>
      <c r="B22" s="158" t="s">
        <v>39</v>
      </c>
      <c r="C22" s="159">
        <f>SUM(C19:C21)</f>
        <v>4936</v>
      </c>
      <c r="D22" s="159">
        <f t="shared" ref="D22:I22" si="11">SUM(D19:D21)</f>
        <v>4952</v>
      </c>
      <c r="E22" s="159">
        <f t="shared" si="11"/>
        <v>4631</v>
      </c>
      <c r="F22" s="159">
        <f t="shared" si="11"/>
        <v>4941</v>
      </c>
      <c r="G22" s="159">
        <f t="shared" si="11"/>
        <v>4920</v>
      </c>
      <c r="H22" s="159">
        <f t="shared" si="11"/>
        <v>4700</v>
      </c>
      <c r="I22" s="159">
        <f t="shared" si="11"/>
        <v>4900</v>
      </c>
      <c r="J22" s="159">
        <f t="shared" ref="I22:N22" si="12">SUM(J19:J21)</f>
        <v>0</v>
      </c>
      <c r="K22" s="159">
        <f t="shared" si="12"/>
        <v>0</v>
      </c>
      <c r="L22" s="159">
        <f t="shared" si="12"/>
        <v>0</v>
      </c>
      <c r="M22" s="159">
        <f t="shared" si="12"/>
        <v>0</v>
      </c>
      <c r="N22" s="160">
        <f t="shared" si="12"/>
        <v>0</v>
      </c>
    </row>
    <row r="23" spans="1:28" ht="14.1" customHeight="1" x14ac:dyDescent="0.2">
      <c r="A23" s="61"/>
      <c r="B23" s="112" t="s">
        <v>21</v>
      </c>
      <c r="C23" s="41">
        <v>1639</v>
      </c>
      <c r="D23" s="42">
        <v>1028</v>
      </c>
      <c r="E23" s="42">
        <v>596</v>
      </c>
      <c r="F23" s="42">
        <v>509</v>
      </c>
      <c r="G23" s="42">
        <v>936</v>
      </c>
      <c r="H23" s="42">
        <v>1500</v>
      </c>
      <c r="I23" s="42">
        <v>1100</v>
      </c>
      <c r="J23" s="40"/>
      <c r="K23" s="40"/>
      <c r="L23" s="42"/>
      <c r="M23" s="42"/>
      <c r="N23" s="69"/>
      <c r="P23" s="49"/>
      <c r="V23" s="67"/>
      <c r="W23" s="67"/>
      <c r="X23" s="67"/>
      <c r="Y23" s="67"/>
      <c r="Z23" s="67"/>
      <c r="AA23" s="67"/>
      <c r="AB23" s="67"/>
    </row>
    <row r="24" spans="1:28" ht="14.1" customHeight="1" x14ac:dyDescent="0.2">
      <c r="A24" s="61"/>
      <c r="B24" s="112" t="s">
        <v>83</v>
      </c>
      <c r="C24" s="41">
        <v>117</v>
      </c>
      <c r="D24" s="42">
        <v>191</v>
      </c>
      <c r="E24" s="42">
        <v>131</v>
      </c>
      <c r="F24" s="42">
        <v>138</v>
      </c>
      <c r="G24" s="42">
        <v>113</v>
      </c>
      <c r="H24" s="42">
        <v>150</v>
      </c>
      <c r="I24" s="42">
        <v>150</v>
      </c>
      <c r="J24" s="40"/>
      <c r="K24" s="40"/>
      <c r="L24" s="42"/>
      <c r="M24" s="42"/>
      <c r="N24" s="69"/>
      <c r="P24" s="49"/>
      <c r="V24" s="67"/>
      <c r="W24" s="67"/>
      <c r="X24" s="67"/>
      <c r="Y24" s="67"/>
      <c r="Z24" s="67"/>
      <c r="AA24" s="67"/>
      <c r="AB24" s="67"/>
    </row>
    <row r="25" spans="1:28" ht="14.1" customHeight="1" x14ac:dyDescent="0.2">
      <c r="A25" s="61"/>
      <c r="B25" s="112" t="s">
        <v>84</v>
      </c>
      <c r="C25" s="41">
        <v>139</v>
      </c>
      <c r="D25" s="42">
        <v>92</v>
      </c>
      <c r="E25" s="42">
        <v>67</v>
      </c>
      <c r="F25" s="42">
        <v>75</v>
      </c>
      <c r="G25" s="42">
        <v>19</v>
      </c>
      <c r="H25" s="42">
        <v>90</v>
      </c>
      <c r="I25" s="42">
        <v>50</v>
      </c>
      <c r="J25" s="40"/>
      <c r="K25" s="40"/>
      <c r="L25" s="42"/>
      <c r="M25" s="42"/>
      <c r="N25" s="69"/>
      <c r="P25" s="49"/>
      <c r="V25" s="67"/>
      <c r="W25" s="67"/>
      <c r="X25" s="67"/>
      <c r="Y25" s="67"/>
      <c r="Z25" s="67"/>
      <c r="AA25" s="67"/>
      <c r="AB25" s="67"/>
    </row>
    <row r="26" spans="1:28" ht="14.1" customHeight="1" x14ac:dyDescent="0.2">
      <c r="A26" s="61"/>
      <c r="B26" s="112" t="s">
        <v>86</v>
      </c>
      <c r="C26" s="41">
        <v>852</v>
      </c>
      <c r="D26" s="42">
        <v>886</v>
      </c>
      <c r="E26" s="42">
        <v>1408</v>
      </c>
      <c r="F26" s="42">
        <v>857</v>
      </c>
      <c r="G26" s="42">
        <v>636</v>
      </c>
      <c r="H26" s="42">
        <v>1000</v>
      </c>
      <c r="I26" s="42">
        <v>900</v>
      </c>
      <c r="J26" s="40"/>
      <c r="K26" s="40"/>
      <c r="L26" s="42"/>
      <c r="M26" s="42"/>
      <c r="N26" s="69"/>
      <c r="P26" s="49"/>
      <c r="V26" s="67"/>
      <c r="W26" s="67"/>
      <c r="X26" s="67"/>
      <c r="Y26" s="67"/>
      <c r="Z26" s="67"/>
      <c r="AA26" s="67"/>
      <c r="AB26" s="67"/>
    </row>
    <row r="27" spans="1:28" ht="14.1" customHeight="1" x14ac:dyDescent="0.2">
      <c r="A27" s="61"/>
      <c r="B27" s="112" t="s">
        <v>22</v>
      </c>
      <c r="C27" s="41">
        <v>244</v>
      </c>
      <c r="D27" s="42">
        <v>180</v>
      </c>
      <c r="E27" s="42">
        <v>118</v>
      </c>
      <c r="F27" s="42">
        <v>216</v>
      </c>
      <c r="G27" s="42">
        <v>159</v>
      </c>
      <c r="H27" s="42">
        <v>100</v>
      </c>
      <c r="I27" s="42">
        <v>150</v>
      </c>
      <c r="J27" s="40"/>
      <c r="K27" s="40"/>
      <c r="L27" s="42"/>
      <c r="M27" s="42"/>
      <c r="N27" s="69"/>
      <c r="P27" s="49"/>
      <c r="Y27" s="71"/>
      <c r="AB27" s="67"/>
    </row>
    <row r="28" spans="1:28" ht="14.1" customHeight="1" x14ac:dyDescent="0.2">
      <c r="A28" s="157"/>
      <c r="B28" s="158" t="s">
        <v>23</v>
      </c>
      <c r="C28" s="159">
        <f t="shared" ref="C28:I28" si="13">SUM(C23:C27)</f>
        <v>2991</v>
      </c>
      <c r="D28" s="159">
        <f t="shared" si="13"/>
        <v>2377</v>
      </c>
      <c r="E28" s="159">
        <f t="shared" si="13"/>
        <v>2320</v>
      </c>
      <c r="F28" s="159">
        <f t="shared" si="13"/>
        <v>1795</v>
      </c>
      <c r="G28" s="159">
        <f t="shared" si="13"/>
        <v>1863</v>
      </c>
      <c r="H28" s="159">
        <f t="shared" si="13"/>
        <v>2840</v>
      </c>
      <c r="I28" s="159">
        <f t="shared" si="13"/>
        <v>2350</v>
      </c>
      <c r="J28" s="159">
        <f t="shared" ref="I28:N28" si="14">SUM(J23:J27)</f>
        <v>0</v>
      </c>
      <c r="K28" s="159">
        <f t="shared" si="14"/>
        <v>0</v>
      </c>
      <c r="L28" s="159">
        <f t="shared" si="14"/>
        <v>0</v>
      </c>
      <c r="M28" s="159">
        <f t="shared" si="14"/>
        <v>0</v>
      </c>
      <c r="N28" s="160">
        <f t="shared" si="14"/>
        <v>0</v>
      </c>
      <c r="O28" s="73"/>
      <c r="P28" s="49"/>
    </row>
    <row r="29" spans="1:28" ht="14.1" customHeight="1" x14ac:dyDescent="0.2">
      <c r="A29" s="103"/>
      <c r="B29" s="113" t="s">
        <v>40</v>
      </c>
      <c r="C29" s="104">
        <v>124</v>
      </c>
      <c r="D29" s="42">
        <v>157</v>
      </c>
      <c r="E29" s="42">
        <v>201</v>
      </c>
      <c r="F29" s="42">
        <v>183</v>
      </c>
      <c r="G29" s="42">
        <v>62</v>
      </c>
      <c r="H29" s="42">
        <v>130</v>
      </c>
      <c r="I29" s="42">
        <v>130</v>
      </c>
      <c r="J29" s="100"/>
      <c r="K29" s="100"/>
      <c r="L29" s="101"/>
      <c r="M29" s="101"/>
      <c r="N29" s="105"/>
      <c r="O29" s="73"/>
      <c r="P29" s="49"/>
      <c r="AB29" s="67"/>
    </row>
    <row r="30" spans="1:28" ht="14.1" customHeight="1" x14ac:dyDescent="0.2">
      <c r="A30" s="61"/>
      <c r="B30" s="110" t="s">
        <v>41</v>
      </c>
      <c r="C30" s="41">
        <v>5</v>
      </c>
      <c r="D30" s="42">
        <v>5</v>
      </c>
      <c r="E30" s="42">
        <v>10</v>
      </c>
      <c r="F30" s="42">
        <v>17</v>
      </c>
      <c r="G30" s="42">
        <v>0</v>
      </c>
      <c r="H30" s="42">
        <v>10</v>
      </c>
      <c r="I30" s="42">
        <v>10</v>
      </c>
      <c r="J30" s="40"/>
      <c r="K30" s="40"/>
      <c r="L30" s="42"/>
      <c r="M30" s="42"/>
      <c r="N30" s="69"/>
      <c r="O30" s="73"/>
      <c r="P30" s="49"/>
      <c r="AB30" s="67"/>
    </row>
    <row r="31" spans="1:28" ht="14.1" customHeight="1" x14ac:dyDescent="0.2">
      <c r="A31" s="61"/>
      <c r="B31" s="110" t="s">
        <v>42</v>
      </c>
      <c r="C31" s="41">
        <v>63</v>
      </c>
      <c r="D31" s="42">
        <v>42</v>
      </c>
      <c r="E31" s="42">
        <v>7</v>
      </c>
      <c r="F31" s="42">
        <v>14</v>
      </c>
      <c r="G31" s="42">
        <v>41</v>
      </c>
      <c r="H31" s="42">
        <v>50</v>
      </c>
      <c r="I31" s="42">
        <v>50</v>
      </c>
      <c r="J31" s="40"/>
      <c r="K31" s="40"/>
      <c r="L31" s="42"/>
      <c r="M31" s="42"/>
      <c r="N31" s="69"/>
      <c r="O31" s="73"/>
      <c r="P31" s="49"/>
      <c r="Y31" s="71"/>
      <c r="AB31" s="67"/>
    </row>
    <row r="32" spans="1:28" ht="14.1" customHeight="1" x14ac:dyDescent="0.2">
      <c r="A32" s="61"/>
      <c r="B32" s="110" t="s">
        <v>43</v>
      </c>
      <c r="C32" s="41">
        <v>17</v>
      </c>
      <c r="D32" s="42">
        <v>4</v>
      </c>
      <c r="E32" s="42">
        <v>9</v>
      </c>
      <c r="F32" s="42">
        <v>8</v>
      </c>
      <c r="G32" s="42">
        <v>13</v>
      </c>
      <c r="H32" s="42">
        <v>10</v>
      </c>
      <c r="I32" s="42">
        <v>10</v>
      </c>
      <c r="J32" s="40"/>
      <c r="K32" s="40"/>
      <c r="L32" s="42"/>
      <c r="M32" s="42"/>
      <c r="N32" s="69"/>
      <c r="O32" s="73"/>
      <c r="P32" s="49"/>
      <c r="AB32" s="67"/>
    </row>
    <row r="33" spans="1:28" ht="14.1" customHeight="1" x14ac:dyDescent="0.2">
      <c r="A33" s="61"/>
      <c r="B33" s="110" t="s">
        <v>44</v>
      </c>
      <c r="C33" s="41">
        <v>7</v>
      </c>
      <c r="D33" s="42">
        <v>25</v>
      </c>
      <c r="E33" s="42">
        <v>16</v>
      </c>
      <c r="F33" s="42">
        <v>24</v>
      </c>
      <c r="G33" s="42">
        <v>8</v>
      </c>
      <c r="H33" s="42">
        <v>20</v>
      </c>
      <c r="I33" s="42">
        <v>20</v>
      </c>
      <c r="J33" s="40"/>
      <c r="K33" s="40"/>
      <c r="L33" s="42"/>
      <c r="M33" s="42"/>
      <c r="N33" s="69"/>
      <c r="O33" s="49"/>
      <c r="P33" s="49"/>
      <c r="AB33" s="67"/>
    </row>
    <row r="34" spans="1:28" ht="14.1" customHeight="1" x14ac:dyDescent="0.2">
      <c r="A34" s="157"/>
      <c r="B34" s="158" t="s">
        <v>45</v>
      </c>
      <c r="C34" s="161">
        <f>SUM(C30:C33)</f>
        <v>92</v>
      </c>
      <c r="D34" s="161">
        <f t="shared" ref="D34:I34" si="15">SUM(D30:D33)</f>
        <v>76</v>
      </c>
      <c r="E34" s="161">
        <f t="shared" si="15"/>
        <v>42</v>
      </c>
      <c r="F34" s="161">
        <f t="shared" si="15"/>
        <v>63</v>
      </c>
      <c r="G34" s="161">
        <f t="shared" si="15"/>
        <v>62</v>
      </c>
      <c r="H34" s="161">
        <f t="shared" si="15"/>
        <v>90</v>
      </c>
      <c r="I34" s="161">
        <f t="shared" si="15"/>
        <v>90</v>
      </c>
      <c r="J34" s="161">
        <f t="shared" ref="I34:N34" si="16">SUM(J30:J33)</f>
        <v>0</v>
      </c>
      <c r="K34" s="161">
        <f t="shared" si="16"/>
        <v>0</v>
      </c>
      <c r="L34" s="161">
        <f t="shared" si="16"/>
        <v>0</v>
      </c>
      <c r="M34" s="161">
        <f t="shared" si="16"/>
        <v>0</v>
      </c>
      <c r="N34" s="162">
        <f t="shared" si="16"/>
        <v>0</v>
      </c>
      <c r="P34" s="49"/>
    </row>
    <row r="35" spans="1:28" ht="14.1" customHeight="1" x14ac:dyDescent="0.2">
      <c r="A35" s="58"/>
      <c r="B35" s="110" t="s">
        <v>46</v>
      </c>
      <c r="C35" s="39">
        <v>357</v>
      </c>
      <c r="D35" s="64">
        <v>228</v>
      </c>
      <c r="E35" s="64">
        <v>290</v>
      </c>
      <c r="F35" s="42">
        <v>383</v>
      </c>
      <c r="G35" s="42">
        <v>202</v>
      </c>
      <c r="H35" s="42">
        <v>300</v>
      </c>
      <c r="I35" s="42">
        <v>400</v>
      </c>
      <c r="J35" s="40"/>
      <c r="K35" s="40"/>
      <c r="L35" s="42"/>
      <c r="M35" s="42"/>
      <c r="N35" s="69"/>
      <c r="P35" s="49"/>
      <c r="AB35" s="67"/>
    </row>
    <row r="36" spans="1:28" ht="14.1" customHeight="1" x14ac:dyDescent="0.2">
      <c r="A36" s="103"/>
      <c r="B36" s="113" t="s">
        <v>62</v>
      </c>
      <c r="C36" s="106">
        <v>0</v>
      </c>
      <c r="D36" s="40">
        <v>744</v>
      </c>
      <c r="E36" s="40">
        <v>807</v>
      </c>
      <c r="F36" s="42">
        <v>591</v>
      </c>
      <c r="G36" s="42">
        <v>607</v>
      </c>
      <c r="H36" s="42">
        <v>700</v>
      </c>
      <c r="I36" s="42">
        <v>0</v>
      </c>
      <c r="J36" s="100"/>
      <c r="K36" s="100"/>
      <c r="L36" s="101"/>
      <c r="M36" s="101"/>
      <c r="N36" s="105"/>
      <c r="AB36" s="67"/>
    </row>
    <row r="37" spans="1:28" ht="14.1" customHeight="1" x14ac:dyDescent="0.2">
      <c r="A37" s="103"/>
      <c r="B37" s="113" t="s">
        <v>91</v>
      </c>
      <c r="C37" s="106">
        <v>0</v>
      </c>
      <c r="D37" s="40">
        <v>0</v>
      </c>
      <c r="E37" s="40">
        <v>0</v>
      </c>
      <c r="F37" s="42">
        <v>26</v>
      </c>
      <c r="G37" s="42">
        <v>0</v>
      </c>
      <c r="H37" s="42">
        <v>0</v>
      </c>
      <c r="I37" s="42">
        <v>0</v>
      </c>
      <c r="J37" s="100"/>
      <c r="K37" s="100"/>
      <c r="L37" s="101"/>
      <c r="M37" s="101"/>
      <c r="N37" s="105"/>
      <c r="AB37" s="67"/>
    </row>
    <row r="38" spans="1:28" ht="14.1" customHeight="1" x14ac:dyDescent="0.2">
      <c r="A38" s="170"/>
      <c r="B38" s="171" t="s">
        <v>88</v>
      </c>
      <c r="C38" s="172">
        <f>C22+C28+C29+C34+C35+C36+C37</f>
        <v>8500</v>
      </c>
      <c r="D38" s="172">
        <f t="shared" ref="D38:I38" si="17">D37+D36+D35+D34+D29+D28+D22</f>
        <v>8534</v>
      </c>
      <c r="E38" s="172">
        <f t="shared" si="17"/>
        <v>8291</v>
      </c>
      <c r="F38" s="172">
        <f t="shared" si="17"/>
        <v>7982</v>
      </c>
      <c r="G38" s="172">
        <f t="shared" si="17"/>
        <v>7716</v>
      </c>
      <c r="H38" s="172">
        <f t="shared" si="17"/>
        <v>8760</v>
      </c>
      <c r="I38" s="172">
        <f t="shared" si="17"/>
        <v>7870</v>
      </c>
      <c r="J38" s="172">
        <f t="shared" ref="I38:N38" si="18">J37+J36+J35+J34+J29+J28+J22</f>
        <v>0</v>
      </c>
      <c r="K38" s="172">
        <f t="shared" si="18"/>
        <v>0</v>
      </c>
      <c r="L38" s="172">
        <f t="shared" si="18"/>
        <v>0</v>
      </c>
      <c r="M38" s="172">
        <f t="shared" si="18"/>
        <v>0</v>
      </c>
      <c r="N38" s="173">
        <f t="shared" si="18"/>
        <v>0</v>
      </c>
      <c r="Y38" s="71"/>
    </row>
    <row r="39" spans="1:28" ht="14.1" customHeight="1" thickBot="1" x14ac:dyDescent="0.25">
      <c r="A39" s="115"/>
      <c r="B39" s="114" t="s">
        <v>47</v>
      </c>
      <c r="C39" s="62">
        <f>C17-C38</f>
        <v>-2285</v>
      </c>
      <c r="D39" s="62">
        <f t="shared" ref="D39:I39" si="19">D17-D38</f>
        <v>-344</v>
      </c>
      <c r="E39" s="62">
        <f t="shared" si="19"/>
        <v>1444</v>
      </c>
      <c r="F39" s="62">
        <f t="shared" si="19"/>
        <v>349</v>
      </c>
      <c r="G39" s="62">
        <f t="shared" si="19"/>
        <v>-1518</v>
      </c>
      <c r="H39" s="62">
        <f t="shared" si="19"/>
        <v>-160</v>
      </c>
      <c r="I39" s="62">
        <f t="shared" si="19"/>
        <v>-270</v>
      </c>
      <c r="J39" s="62">
        <f t="shared" ref="I39:N39" si="20">J17-J38</f>
        <v>0</v>
      </c>
      <c r="K39" s="62">
        <f t="shared" si="20"/>
        <v>0</v>
      </c>
      <c r="L39" s="62">
        <f t="shared" si="20"/>
        <v>0</v>
      </c>
      <c r="M39" s="62">
        <f t="shared" si="20"/>
        <v>0</v>
      </c>
      <c r="N39" s="98">
        <f t="shared" si="20"/>
        <v>0</v>
      </c>
      <c r="Y39" s="67"/>
    </row>
    <row r="40" spans="1:28" ht="18" customHeight="1" thickBot="1" x14ac:dyDescent="0.3">
      <c r="A40" s="259" t="s">
        <v>50</v>
      </c>
      <c r="B40" s="260"/>
      <c r="C40" s="184">
        <f>C3+C17-C38</f>
        <v>380</v>
      </c>
      <c r="D40" s="184">
        <f t="shared" ref="D40:I40" si="21">D3+D17-D38</f>
        <v>36</v>
      </c>
      <c r="E40" s="184">
        <f t="shared" si="21"/>
        <v>1480</v>
      </c>
      <c r="F40" s="184">
        <f t="shared" si="21"/>
        <v>1829</v>
      </c>
      <c r="G40" s="184">
        <f t="shared" si="21"/>
        <v>311</v>
      </c>
      <c r="H40" s="184">
        <f t="shared" si="21"/>
        <v>151</v>
      </c>
      <c r="I40" s="184">
        <f t="shared" si="21"/>
        <v>-119</v>
      </c>
      <c r="J40" s="184">
        <f t="shared" ref="I40:N40" si="22">J3+J17-J38</f>
        <v>-119</v>
      </c>
      <c r="K40" s="184">
        <f t="shared" si="22"/>
        <v>-119</v>
      </c>
      <c r="L40" s="184">
        <f t="shared" si="22"/>
        <v>-119</v>
      </c>
      <c r="M40" s="184">
        <f t="shared" si="22"/>
        <v>-119</v>
      </c>
      <c r="N40" s="185">
        <f t="shared" si="22"/>
        <v>-119</v>
      </c>
    </row>
    <row r="41" spans="1:28" ht="18" customHeight="1" x14ac:dyDescent="0.25">
      <c r="A41" s="54"/>
      <c r="B41" s="55"/>
      <c r="C41" s="56"/>
      <c r="D41" s="57"/>
      <c r="E41" s="57"/>
      <c r="F41" s="57"/>
      <c r="G41" s="57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2021-05-26T06:51:54Z</dcterms:modified>
</cp:coreProperties>
</file>