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likova\Documents\Moje dokumenty\Ulohy MZ SR\Hlásenia hospodárenia\2021\"/>
    </mc:Choice>
  </mc:AlternateContent>
  <xr:revisionPtr revIDLastSave="0" documentId="13_ncr:1_{B4BBFDA8-B083-4561-832A-A4E464CD4BE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91029"/>
</workbook>
</file>

<file path=xl/calcChain.xml><?xml version="1.0" encoding="utf-8"?>
<calcChain xmlns="http://schemas.openxmlformats.org/spreadsheetml/2006/main">
  <c r="I8" i="1" l="1"/>
  <c r="D34" i="3"/>
  <c r="C34" i="3"/>
  <c r="D27" i="3"/>
  <c r="D28" i="3" s="1"/>
  <c r="C27" i="3"/>
  <c r="C28" i="3" s="1"/>
  <c r="D22" i="3"/>
  <c r="C22" i="3"/>
  <c r="D14" i="3"/>
  <c r="C14" i="3"/>
  <c r="D9" i="3"/>
  <c r="C9" i="3"/>
  <c r="G34" i="3"/>
  <c r="F34" i="3"/>
  <c r="G27" i="3"/>
  <c r="G28" i="3" s="1"/>
  <c r="F27" i="3"/>
  <c r="F28" i="3" s="1"/>
  <c r="G22" i="3"/>
  <c r="F22" i="3"/>
  <c r="G14" i="3"/>
  <c r="F14" i="3"/>
  <c r="G9" i="3"/>
  <c r="F9" i="3"/>
  <c r="L34" i="4" l="1"/>
  <c r="K34" i="4"/>
  <c r="J34" i="4"/>
  <c r="J38" i="4" s="1"/>
  <c r="J18" i="4" s="1"/>
  <c r="I34" i="4"/>
  <c r="I38" i="4" s="1"/>
  <c r="L28" i="4"/>
  <c r="K28" i="4"/>
  <c r="J28" i="4"/>
  <c r="I28" i="4"/>
  <c r="L22" i="4"/>
  <c r="L38" i="4" s="1"/>
  <c r="L18" i="4" s="1"/>
  <c r="K22" i="4"/>
  <c r="K38" i="4" s="1"/>
  <c r="K18" i="4" s="1"/>
  <c r="J22" i="4"/>
  <c r="I22" i="4"/>
  <c r="J17" i="4"/>
  <c r="I17" i="4"/>
  <c r="L13" i="4"/>
  <c r="L17" i="4" s="1"/>
  <c r="K13" i="4"/>
  <c r="K17" i="4" s="1"/>
  <c r="J13" i="4"/>
  <c r="I13" i="4"/>
  <c r="J9" i="4"/>
  <c r="I9" i="4"/>
  <c r="I3" i="4"/>
  <c r="K39" i="4" l="1"/>
  <c r="K9" i="4"/>
  <c r="I40" i="4"/>
  <c r="J3" i="4" s="1"/>
  <c r="J40" i="4" s="1"/>
  <c r="K3" i="4" s="1"/>
  <c r="K40" i="4" s="1"/>
  <c r="L3" i="4" s="1"/>
  <c r="L40" i="4" s="1"/>
  <c r="I18" i="4"/>
  <c r="L39" i="4"/>
  <c r="L9" i="4"/>
  <c r="I39" i="4"/>
  <c r="J39" i="4"/>
  <c r="H34" i="4" l="1"/>
  <c r="H38" i="4" s="1"/>
  <c r="H18" i="4" s="1"/>
  <c r="H28" i="4"/>
  <c r="H22" i="4"/>
  <c r="H13" i="4"/>
  <c r="H17" i="4" s="1"/>
  <c r="H3" i="4"/>
  <c r="H39" i="4" l="1"/>
  <c r="H40" i="4"/>
  <c r="H9" i="4"/>
  <c r="G34" i="4" l="1"/>
  <c r="G38" i="4" s="1"/>
  <c r="G28" i="4"/>
  <c r="G22" i="4"/>
  <c r="G17" i="4"/>
  <c r="G13" i="4"/>
  <c r="G9" i="4"/>
  <c r="G3" i="4"/>
  <c r="G40" i="4" l="1"/>
  <c r="G18" i="4"/>
  <c r="G39" i="4"/>
  <c r="F34" i="4" l="1"/>
  <c r="F28" i="4"/>
  <c r="F38" i="4" s="1"/>
  <c r="F18" i="4" s="1"/>
  <c r="F22" i="4"/>
  <c r="F13" i="4"/>
  <c r="F17" i="4" s="1"/>
  <c r="F3" i="4"/>
  <c r="F40" i="4" s="1"/>
  <c r="F39" i="4" l="1"/>
  <c r="F9" i="4"/>
  <c r="E27" i="3" l="1"/>
  <c r="E33" i="3"/>
  <c r="E32" i="3"/>
  <c r="E31" i="3"/>
  <c r="E30" i="3"/>
  <c r="E29" i="3"/>
  <c r="E26" i="3"/>
  <c r="E25" i="3"/>
  <c r="E24" i="3"/>
  <c r="E23" i="3"/>
  <c r="E21" i="3"/>
  <c r="E20" i="3"/>
  <c r="E19" i="3"/>
  <c r="E18" i="3"/>
  <c r="E17" i="3"/>
  <c r="E16" i="3"/>
  <c r="E13" i="3"/>
  <c r="E12" i="3"/>
  <c r="E11" i="3"/>
  <c r="E10" i="3"/>
  <c r="E9" i="3"/>
  <c r="E8" i="3"/>
  <c r="E7" i="3"/>
  <c r="E6" i="3"/>
  <c r="E34" i="3" l="1"/>
  <c r="E28" i="3"/>
  <c r="E14" i="3"/>
  <c r="E22" i="3"/>
  <c r="E34" i="4" l="1"/>
  <c r="E38" i="4" s="1"/>
  <c r="E18" i="4" s="1"/>
  <c r="E28" i="4"/>
  <c r="E22" i="4"/>
  <c r="E17" i="4"/>
  <c r="E39" i="4" s="1"/>
  <c r="E13" i="4"/>
  <c r="E9" i="4"/>
  <c r="E3" i="4"/>
  <c r="E40" i="4" s="1"/>
  <c r="D38" i="4"/>
  <c r="D18" i="4" s="1"/>
  <c r="D34" i="4"/>
  <c r="D28" i="4"/>
  <c r="D22" i="4"/>
  <c r="D17" i="4"/>
  <c r="D39" i="4" s="1"/>
  <c r="D13" i="4"/>
  <c r="D3" i="4"/>
  <c r="D40" i="4" s="1"/>
  <c r="D9" i="4" l="1"/>
  <c r="B1" i="4"/>
  <c r="B1" i="1"/>
  <c r="B1" i="3"/>
  <c r="C34" i="4"/>
  <c r="C28" i="4"/>
  <c r="C22" i="4"/>
  <c r="C13" i="4"/>
  <c r="C17" i="4" s="1"/>
  <c r="C9" i="4" s="1"/>
  <c r="H37" i="3" l="1"/>
  <c r="H36" i="3"/>
  <c r="H26" i="3" l="1"/>
  <c r="D14" i="1" l="1"/>
  <c r="D21" i="1" s="1"/>
  <c r="E14" i="1"/>
  <c r="E21" i="1" s="1"/>
  <c r="F14" i="1"/>
  <c r="F21" i="1" s="1"/>
  <c r="G14" i="1"/>
  <c r="G21" i="1" s="1"/>
  <c r="H14" i="1"/>
  <c r="H21" i="1" s="1"/>
  <c r="I14" i="1"/>
  <c r="I21" i="1" s="1"/>
  <c r="J14" i="1"/>
  <c r="J21" i="1" s="1"/>
  <c r="K14" i="1"/>
  <c r="L14" i="1"/>
  <c r="M14" i="1"/>
  <c r="N14" i="1"/>
  <c r="N21" i="1" s="1"/>
  <c r="C14" i="1"/>
  <c r="N6" i="1"/>
  <c r="M6" i="1"/>
  <c r="L6" i="1"/>
  <c r="K6" i="1"/>
  <c r="J6" i="1"/>
  <c r="I6" i="1"/>
  <c r="H6" i="1"/>
  <c r="G6" i="1"/>
  <c r="F6" i="1"/>
  <c r="E6" i="1"/>
  <c r="D6" i="1"/>
  <c r="C6" i="1"/>
  <c r="D4" i="1"/>
  <c r="E4" i="1"/>
  <c r="E11" i="1" s="1"/>
  <c r="F4" i="1"/>
  <c r="G4" i="1"/>
  <c r="H4" i="1"/>
  <c r="I4" i="1"/>
  <c r="J4" i="1"/>
  <c r="J11" i="1" s="1"/>
  <c r="K4" i="1"/>
  <c r="K11" i="1" s="1"/>
  <c r="L4" i="1"/>
  <c r="M4" i="1"/>
  <c r="M11" i="1" s="1"/>
  <c r="N4" i="1"/>
  <c r="N11" i="1" s="1"/>
  <c r="C4" i="1"/>
  <c r="M21" i="1"/>
  <c r="L21" i="1"/>
  <c r="K21" i="1"/>
  <c r="H33" i="3"/>
  <c r="H32" i="3"/>
  <c r="H31" i="3"/>
  <c r="H30" i="3"/>
  <c r="H29" i="3"/>
  <c r="H25" i="3"/>
  <c r="H24" i="3"/>
  <c r="H23" i="3"/>
  <c r="H21" i="3"/>
  <c r="H20" i="3"/>
  <c r="H19" i="3"/>
  <c r="H18" i="3"/>
  <c r="H17" i="3"/>
  <c r="H16" i="3"/>
  <c r="H13" i="3"/>
  <c r="H12" i="3"/>
  <c r="H11" i="3"/>
  <c r="H10" i="3"/>
  <c r="H8" i="3"/>
  <c r="H7" i="3"/>
  <c r="H6" i="3"/>
  <c r="I11" i="1" l="1"/>
  <c r="G11" i="1"/>
  <c r="F11" i="1"/>
  <c r="L11" i="1"/>
  <c r="H11" i="1"/>
  <c r="D11" i="1"/>
  <c r="H22" i="3" l="1"/>
  <c r="C21" i="1"/>
  <c r="C11" i="1"/>
  <c r="M13" i="4"/>
  <c r="N13" i="4"/>
  <c r="M34" i="4"/>
  <c r="N34" i="4"/>
  <c r="M28" i="4"/>
  <c r="N28" i="4"/>
  <c r="M22" i="4"/>
  <c r="N22" i="4"/>
  <c r="C38" i="4"/>
  <c r="C18" i="4" s="1"/>
  <c r="M17" i="4"/>
  <c r="N17" i="4"/>
  <c r="H27" i="3" l="1"/>
  <c r="H14" i="3"/>
  <c r="N38" i="4"/>
  <c r="N39" i="4" s="1"/>
  <c r="M38" i="4"/>
  <c r="M39" i="4" s="1"/>
  <c r="C40" i="4"/>
  <c r="C39" i="4"/>
  <c r="H9" i="3"/>
  <c r="H28" i="3" l="1"/>
  <c r="H34" i="3"/>
  <c r="M3" i="4" l="1"/>
  <c r="M40" i="4" s="1"/>
  <c r="N3" i="4"/>
  <c r="N40" i="4" s="1"/>
</calcChain>
</file>

<file path=xl/sharedStrings.xml><?xml version="1.0" encoding="utf-8"?>
<sst xmlns="http://schemas.openxmlformats.org/spreadsheetml/2006/main" count="151" uniqueCount="133">
  <si>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</si>
  <si>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</si>
  <si>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</si>
  <si>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</si>
  <si>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</si>
  <si>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</si>
  <si>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</si>
  <si>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</si>
  <si>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</si>
  <si>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</si>
  <si>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</si>
  <si>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</si>
  <si>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</si>
  <si>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</si>
  <si>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</si>
  <si>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</si>
  <si>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</si>
  <si>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</si>
  <si>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</si>
  <si>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</si>
  <si>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</si>
  <si>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</si>
  <si>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</si>
  <si>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</si>
  <si>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</si>
  <si>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</si>
  <si>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</si>
  <si>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</si>
  <si>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</si>
  <si>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</si>
  <si>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</si>
  <si>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</si>
  <si>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</si>
  <si>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</si>
  <si>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</si>
  <si>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</si>
  <si>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</si>
  <si>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</si>
  <si>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</si>
  <si>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</si>
  <si>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</si>
  <si>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</si>
  <si>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</si>
  <si>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</si>
  <si>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</si>
  <si>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</si>
  <si>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</si>
  <si>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</si>
  <si>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</si>
  <si>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</si>
  <si>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</si>
  <si>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</si>
  <si>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</si>
  <si>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</si>
  <si>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</si>
  <si>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</si>
  <si>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</si>
  <si>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</si>
  <si>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</si>
  <si>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</si>
  <si>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</si>
  <si>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</si>
  <si>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</si>
  <si>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</si>
  <si>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</si>
  <si>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</si>
  <si>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</si>
  <si>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</si>
  <si>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</si>
  <si>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</si>
  <si>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</si>
  <si>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</si>
  <si>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</si>
  <si>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</si>
  <si>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</si>
  <si>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</si>
  <si>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</si>
  <si>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</si>
  <si>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</si>
  <si>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</si>
  <si>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</si>
  <si>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</si>
  <si>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</si>
  <si>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</si>
  <si>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</si>
  <si>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</si>
  <si>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</si>
  <si>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</si>
  <si>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</si>
  <si>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</si>
  <si>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</si>
  <si>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</si>
  <si>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</si>
  <si>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</si>
  <si>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</si>
  <si>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</si>
  <si>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</si>
  <si>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>celkovo od 1.1.</t>
  </si>
  <si>
    <t xml:space="preserve">Suma fakturovaná dodávateľmi </t>
  </si>
  <si>
    <t xml:space="preserve">Suma platieb dodávateľom </t>
  </si>
  <si>
    <t>rok 2021</t>
  </si>
  <si>
    <t>Skutočnosť                    k 31.1.2021</t>
  </si>
  <si>
    <t>Skutočnosť                    k 28.2.2021</t>
  </si>
  <si>
    <t>Skutočnosť                    k 31.3.2021</t>
  </si>
  <si>
    <t>Skutočnosť                    k 30.4.2021</t>
  </si>
  <si>
    <t>Skutočnosť                    k 31.5.2021</t>
  </si>
  <si>
    <t>Skutočnosť                    k 30.6.2021</t>
  </si>
  <si>
    <t>Skutočnosť                    k 31.7.2021</t>
  </si>
  <si>
    <t>Skutočnosť                    k 31.8.2021</t>
  </si>
  <si>
    <t>Skutočnosť                    k 30.9.2021</t>
  </si>
  <si>
    <t>Skutočnosť                    k 31.10.2021</t>
  </si>
  <si>
    <t>Skutočnosť                    k 30.11.2021</t>
  </si>
  <si>
    <t>Skutočnosť                    k 31.12.2021</t>
  </si>
  <si>
    <t>Skutočnosť 01_2021</t>
  </si>
  <si>
    <t>Výhľad 11_2021</t>
  </si>
  <si>
    <t>Výhľad 12_2021</t>
  </si>
  <si>
    <t xml:space="preserve">Vypracoval: Ing. Magdaléna Marcinová, Zuzana Vaslíková </t>
  </si>
  <si>
    <t>Kontakt: 043/4203456, 043/4203600</t>
  </si>
  <si>
    <t xml:space="preserve">Mail: marcinova@unm.sk, vaslikova@unm.sk </t>
  </si>
  <si>
    <t>Univerzitná nemocnica Martin</t>
  </si>
  <si>
    <t>Skutočnosť 2/2021</t>
  </si>
  <si>
    <t>Skutočnosť 3/2021</t>
  </si>
  <si>
    <t>Skutočnosť 4/2021</t>
  </si>
  <si>
    <t>Skutočnosť 5/2021</t>
  </si>
  <si>
    <t>Plán  8/2021</t>
  </si>
  <si>
    <t>Skutočnosť 6/2021</t>
  </si>
  <si>
    <t>Plán  9/2021</t>
  </si>
  <si>
    <t>Júl 2021</t>
  </si>
  <si>
    <t>Skutočnosť  7/2021</t>
  </si>
  <si>
    <t>Plán  10/2021</t>
  </si>
  <si>
    <t>Júl</t>
  </si>
  <si>
    <t>Január-Júl</t>
  </si>
  <si>
    <t>V položke "Počet hospitalizačných prípadov" je uvedený aj počet JZS (za júl 682 prípadov a za 1-7   4 131 prípadov), ktorú UNM vykazuje do zdravotných poisťovní na základe zmlúv.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</si>
</sst>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[Red]\(#,##0\);\-"/>
    <numFmt numFmtId="165" formatCode="#,##0;[Red]\ \(#,##0\);\-"/>
    <numFmt numFmtId="167" formatCode="#,##0.000"/>
  </numFmts>
  <fonts count="23" x14ac:knownFonts="1"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40" fontId="8" fillId="0" borderId="0" applyFont="0" applyFill="0" applyBorder="0" applyAlignment="0" applyProtection="0"/>
    <xf numFmtId="0" fontId="20" fillId="0" borderId="0"/>
    <xf numFmtId="0" fontId="20" fillId="0" borderId="0"/>
    <xf numFmtId="0" fontId="9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1" fillId="0" borderId="0"/>
  </cellStyleXfs>
  <cellXfs count="259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5" fillId="0" borderId="1" xfId="0" applyFont="1" applyFill="1" applyBorder="1"/>
    <xf numFmtId="0" fontId="0" fillId="0" borderId="1" xfId="0" applyBorder="1"/>
    <xf numFmtId="0" fontId="5" fillId="0" borderId="0" xfId="0" applyFont="1" applyBorder="1"/>
    <xf numFmtId="164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0" fillId="0" borderId="0" xfId="0" applyFill="1"/>
    <xf numFmtId="0" fontId="9" fillId="0" borderId="0" xfId="2" applyFont="1" applyFill="1" applyBorder="1" applyAlignment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11" fillId="0" borderId="0" xfId="0" applyFont="1"/>
    <xf numFmtId="0" fontId="0" fillId="0" borderId="0" xfId="0" applyFont="1" applyBorder="1"/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14" fillId="0" borderId="1" xfId="13" applyNumberFormat="1" applyFont="1" applyBorder="1" applyAlignment="1">
      <alignment horizontal="right"/>
    </xf>
    <xf numFmtId="3" fontId="14" fillId="0" borderId="1" xfId="0" applyNumberFormat="1" applyFont="1" applyBorder="1"/>
    <xf numFmtId="3" fontId="17" fillId="0" borderId="1" xfId="13" applyNumberFormat="1" applyFont="1" applyBorder="1" applyAlignment="1">
      <alignment horizontal="right"/>
    </xf>
    <xf numFmtId="3" fontId="17" fillId="0" borderId="1" xfId="0" applyNumberFormat="1" applyFont="1" applyBorder="1"/>
    <xf numFmtId="0" fontId="12" fillId="0" borderId="0" xfId="0" applyFont="1" applyFill="1" applyAlignment="1">
      <alignment horizontal="center" vertical="center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8" fillId="0" borderId="0" xfId="0" applyFont="1" applyFill="1" applyBorder="1"/>
    <xf numFmtId="49" fontId="0" fillId="0" borderId="0" xfId="0" applyNumberFormat="1" applyFont="1"/>
    <xf numFmtId="0" fontId="0" fillId="0" borderId="0" xfId="0" applyBorder="1"/>
    <xf numFmtId="0" fontId="0" fillId="5" borderId="0" xfId="0" applyFont="1" applyFill="1"/>
    <xf numFmtId="0" fontId="17" fillId="0" borderId="1" xfId="0" applyFont="1" applyBorder="1" applyAlignment="1">
      <alignment horizontal="center"/>
    </xf>
    <xf numFmtId="0" fontId="9" fillId="0" borderId="1" xfId="0" applyFont="1" applyFill="1" applyBorder="1"/>
    <xf numFmtId="16" fontId="14" fillId="0" borderId="1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49" fontId="15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/>
    <xf numFmtId="0" fontId="14" fillId="0" borderId="9" xfId="0" applyFont="1" applyBorder="1" applyAlignment="1">
      <alignment horizontal="center"/>
    </xf>
    <xf numFmtId="16" fontId="14" fillId="0" borderId="9" xfId="0" applyNumberFormat="1" applyFont="1" applyBorder="1"/>
    <xf numFmtId="16" fontId="17" fillId="0" borderId="9" xfId="0" applyNumberFormat="1" applyFont="1" applyBorder="1"/>
    <xf numFmtId="16" fontId="14" fillId="0" borderId="9" xfId="0" applyNumberFormat="1" applyFont="1" applyBorder="1" applyAlignment="1">
      <alignment horizontal="center"/>
    </xf>
    <xf numFmtId="3" fontId="14" fillId="4" borderId="5" xfId="0" applyNumberFormat="1" applyFont="1" applyFill="1" applyBorder="1" applyAlignment="1">
      <alignment horizontal="right"/>
    </xf>
    <xf numFmtId="0" fontId="9" fillId="5" borderId="1" xfId="0" applyFont="1" applyFill="1" applyBorder="1"/>
    <xf numFmtId="3" fontId="14" fillId="5" borderId="1" xfId="0" applyNumberFormat="1" applyFont="1" applyFill="1" applyBorder="1"/>
    <xf numFmtId="0" fontId="14" fillId="0" borderId="0" xfId="0" applyFont="1"/>
    <xf numFmtId="3" fontId="0" fillId="0" borderId="0" xfId="0" applyNumberFormat="1"/>
    <xf numFmtId="3" fontId="9" fillId="0" borderId="0" xfId="0" applyNumberFormat="1" applyFont="1"/>
    <xf numFmtId="3" fontId="14" fillId="0" borderId="10" xfId="0" applyNumberFormat="1" applyFont="1" applyBorder="1"/>
    <xf numFmtId="3" fontId="17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3" fontId="17" fillId="3" borderId="1" xfId="0" applyNumberFormat="1" applyFont="1" applyFill="1" applyBorder="1"/>
    <xf numFmtId="0" fontId="0" fillId="0" borderId="0" xfId="0" applyBorder="1" applyAlignment="1">
      <alignment horizontal="right"/>
    </xf>
    <xf numFmtId="0" fontId="17" fillId="5" borderId="1" xfId="0" applyFont="1" applyFill="1" applyBorder="1" applyAlignment="1">
      <alignment horizontal="center"/>
    </xf>
    <xf numFmtId="0" fontId="0" fillId="0" borderId="6" xfId="0" applyFont="1" applyBorder="1"/>
    <xf numFmtId="0" fontId="15" fillId="0" borderId="0" xfId="0" applyFont="1" applyFill="1" applyBorder="1" applyAlignment="1">
      <alignment horizontal="center"/>
    </xf>
    <xf numFmtId="16" fontId="14" fillId="0" borderId="1" xfId="5" applyNumberFormat="1" applyFont="1" applyBorder="1" applyAlignment="1">
      <alignment horizontal="center"/>
    </xf>
    <xf numFmtId="0" fontId="4" fillId="0" borderId="1" xfId="5" applyFill="1" applyBorder="1" applyAlignment="1">
      <alignment horizontal="left"/>
    </xf>
    <xf numFmtId="0" fontId="5" fillId="0" borderId="0" xfId="0" applyFont="1" applyFill="1" applyBorder="1"/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0" fontId="0" fillId="0" borderId="23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16" fontId="14" fillId="0" borderId="1" xfId="0" applyNumberFormat="1" applyFont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5" fillId="0" borderId="14" xfId="0" applyFont="1" applyBorder="1"/>
    <xf numFmtId="0" fontId="0" fillId="0" borderId="8" xfId="0" applyFont="1" applyBorder="1" applyAlignment="1">
      <alignment horizontal="left"/>
    </xf>
    <xf numFmtId="0" fontId="0" fillId="0" borderId="14" xfId="0" applyFont="1" applyBorder="1"/>
    <xf numFmtId="0" fontId="0" fillId="0" borderId="8" xfId="0" applyBorder="1"/>
    <xf numFmtId="49" fontId="5" fillId="0" borderId="15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right"/>
    </xf>
    <xf numFmtId="49" fontId="22" fillId="2" borderId="1" xfId="0" applyNumberFormat="1" applyFont="1" applyFill="1" applyBorder="1" applyAlignment="1">
      <alignment horizontal="center" vertical="center" wrapText="1"/>
    </xf>
    <xf numFmtId="3" fontId="14" fillId="4" borderId="25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/>
    <xf numFmtId="3" fontId="17" fillId="0" borderId="1" xfId="0" applyNumberFormat="1" applyFont="1" applyFill="1" applyBorder="1"/>
    <xf numFmtId="3" fontId="14" fillId="0" borderId="10" xfId="0" applyNumberFormat="1" applyFont="1" applyFill="1" applyBorder="1"/>
    <xf numFmtId="0" fontId="14" fillId="0" borderId="9" xfId="0" applyFont="1" applyFill="1" applyBorder="1" applyAlignment="1">
      <alignment horizontal="center"/>
    </xf>
    <xf numFmtId="3" fontId="17" fillId="0" borderId="1" xfId="13" applyNumberFormat="1" applyFont="1" applyFill="1" applyBorder="1" applyAlignment="1">
      <alignment horizontal="right"/>
    </xf>
    <xf numFmtId="3" fontId="17" fillId="0" borderId="10" xfId="0" applyNumberFormat="1" applyFont="1" applyFill="1" applyBorder="1"/>
    <xf numFmtId="3" fontId="14" fillId="0" borderId="1" xfId="13" applyNumberFormat="1" applyFont="1" applyFill="1" applyBorder="1" applyAlignment="1">
      <alignment horizontal="right"/>
    </xf>
    <xf numFmtId="0" fontId="14" fillId="0" borderId="2" xfId="0" applyNumberFormat="1" applyFont="1" applyFill="1" applyBorder="1"/>
    <xf numFmtId="0" fontId="15" fillId="0" borderId="9" xfId="0" applyFont="1" applyFill="1" applyBorder="1"/>
    <xf numFmtId="0" fontId="14" fillId="0" borderId="2" xfId="0" applyNumberFormat="1" applyFont="1" applyBorder="1"/>
    <xf numFmtId="0" fontId="14" fillId="0" borderId="2" xfId="0" applyNumberFormat="1" applyFont="1" applyBorder="1" applyAlignment="1">
      <alignment horizontal="left"/>
    </xf>
    <xf numFmtId="0" fontId="17" fillId="3" borderId="2" xfId="0" applyNumberFormat="1" applyFont="1" applyFill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2" xfId="0" applyNumberFormat="1" applyFont="1" applyFill="1" applyBorder="1" applyAlignment="1">
      <alignment horizontal="left"/>
    </xf>
    <xf numFmtId="0" fontId="15" fillId="4" borderId="16" xfId="0" applyNumberFormat="1" applyFont="1" applyFill="1" applyBorder="1" applyAlignment="1">
      <alignment horizontal="left"/>
    </xf>
    <xf numFmtId="0" fontId="14" fillId="4" borderId="12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0" fillId="8" borderId="1" xfId="0" applyFont="1" applyFill="1" applyBorder="1"/>
    <xf numFmtId="0" fontId="15" fillId="12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left"/>
    </xf>
    <xf numFmtId="0" fontId="15" fillId="13" borderId="1" xfId="0" applyFont="1" applyFill="1" applyBorder="1" applyAlignment="1">
      <alignment horizontal="center"/>
    </xf>
    <xf numFmtId="0" fontId="5" fillId="13" borderId="1" xfId="0" applyFont="1" applyFill="1" applyBorder="1"/>
    <xf numFmtId="49" fontId="21" fillId="9" borderId="5" xfId="0" applyNumberFormat="1" applyFont="1" applyFill="1" applyBorder="1" applyAlignment="1">
      <alignment horizontal="center" vertical="center"/>
    </xf>
    <xf numFmtId="49" fontId="21" fillId="9" borderId="5" xfId="0" applyNumberFormat="1" applyFont="1" applyFill="1" applyBorder="1" applyAlignment="1">
      <alignment horizontal="center" vertical="center" wrapText="1"/>
    </xf>
    <xf numFmtId="0" fontId="0" fillId="0" borderId="1" xfId="5" applyFont="1" applyFill="1" applyBorder="1" applyAlignment="1">
      <alignment horizontal="left"/>
    </xf>
    <xf numFmtId="0" fontId="5" fillId="3" borderId="0" xfId="5" applyFont="1" applyFill="1" applyBorder="1"/>
    <xf numFmtId="0" fontId="16" fillId="0" borderId="0" xfId="0" applyFont="1" applyBorder="1"/>
    <xf numFmtId="0" fontId="14" fillId="0" borderId="0" xfId="0" applyNumberFormat="1" applyFont="1" applyBorder="1"/>
    <xf numFmtId="49" fontId="15" fillId="0" borderId="0" xfId="0" applyNumberFormat="1" applyFont="1" applyBorder="1" applyAlignment="1">
      <alignment horizontal="right"/>
    </xf>
    <xf numFmtId="0" fontId="14" fillId="0" borderId="0" xfId="0" applyFont="1" applyBorder="1"/>
    <xf numFmtId="0" fontId="15" fillId="0" borderId="12" xfId="0" applyFont="1" applyFill="1" applyBorder="1"/>
    <xf numFmtId="0" fontId="14" fillId="0" borderId="27" xfId="0" applyNumberFormat="1" applyFont="1" applyFill="1" applyBorder="1"/>
    <xf numFmtId="3" fontId="14" fillId="0" borderId="13" xfId="0" applyNumberFormat="1" applyFont="1" applyFill="1" applyBorder="1"/>
    <xf numFmtId="3" fontId="14" fillId="0" borderId="24" xfId="0" applyNumberFormat="1" applyFont="1" applyFill="1" applyBorder="1"/>
    <xf numFmtId="0" fontId="0" fillId="10" borderId="5" xfId="0" applyFill="1" applyBorder="1"/>
    <xf numFmtId="0" fontId="14" fillId="6" borderId="1" xfId="0" applyFont="1" applyFill="1" applyBorder="1" applyAlignment="1">
      <alignment horizontal="center"/>
    </xf>
    <xf numFmtId="0" fontId="0" fillId="6" borderId="1" xfId="0" applyFill="1" applyBorder="1"/>
    <xf numFmtId="0" fontId="0" fillId="7" borderId="1" xfId="0" applyFill="1" applyBorder="1" applyAlignment="1">
      <alignment horizontal="left"/>
    </xf>
    <xf numFmtId="0" fontId="0" fillId="11" borderId="1" xfId="0" applyFont="1" applyFill="1" applyBorder="1" applyAlignment="1">
      <alignment horizontal="center"/>
    </xf>
    <xf numFmtId="0" fontId="5" fillId="11" borderId="1" xfId="0" applyFont="1" applyFill="1" applyBorder="1"/>
    <xf numFmtId="0" fontId="7" fillId="15" borderId="3" xfId="0" applyFont="1" applyFill="1" applyBorder="1" applyAlignment="1">
      <alignment horizontal="center" vertical="center" wrapText="1"/>
    </xf>
    <xf numFmtId="0" fontId="7" fillId="15" borderId="26" xfId="0" applyFont="1" applyFill="1" applyBorder="1" applyAlignment="1">
      <alignment horizontal="center" vertical="center" wrapText="1"/>
    </xf>
    <xf numFmtId="0" fontId="15" fillId="14" borderId="7" xfId="0" applyFont="1" applyFill="1" applyBorder="1"/>
    <xf numFmtId="0" fontId="14" fillId="14" borderId="8" xfId="0" applyNumberFormat="1" applyFont="1" applyFill="1" applyBorder="1"/>
    <xf numFmtId="3" fontId="14" fillId="14" borderId="8" xfId="0" applyNumberFormat="1" applyFont="1" applyFill="1" applyBorder="1"/>
    <xf numFmtId="0" fontId="15" fillId="16" borderId="7" xfId="0" applyFont="1" applyFill="1" applyBorder="1"/>
    <xf numFmtId="0" fontId="14" fillId="16" borderId="8" xfId="0" applyNumberFormat="1" applyFont="1" applyFill="1" applyBorder="1"/>
    <xf numFmtId="3" fontId="14" fillId="16" borderId="8" xfId="0" applyNumberFormat="1" applyFont="1" applyFill="1" applyBorder="1"/>
    <xf numFmtId="0" fontId="14" fillId="8" borderId="9" xfId="0" applyFont="1" applyFill="1" applyBorder="1" applyAlignment="1">
      <alignment horizontal="center"/>
    </xf>
    <xf numFmtId="0" fontId="14" fillId="8" borderId="2" xfId="0" applyNumberFormat="1" applyFont="1" applyFill="1" applyBorder="1"/>
    <xf numFmtId="3" fontId="17" fillId="8" borderId="1" xfId="13" applyNumberFormat="1" applyFont="1" applyFill="1" applyBorder="1" applyAlignment="1">
      <alignment horizontal="right"/>
    </xf>
    <xf numFmtId="3" fontId="17" fillId="8" borderId="10" xfId="13" applyNumberFormat="1" applyFont="1" applyFill="1" applyBorder="1" applyAlignment="1">
      <alignment horizontal="right"/>
    </xf>
    <xf numFmtId="0" fontId="14" fillId="7" borderId="9" xfId="0" applyFont="1" applyFill="1" applyBorder="1" applyAlignment="1">
      <alignment horizontal="center"/>
    </xf>
    <xf numFmtId="0" fontId="14" fillId="7" borderId="2" xfId="0" applyNumberFormat="1" applyFont="1" applyFill="1" applyBorder="1" applyAlignment="1">
      <alignment horizontal="left"/>
    </xf>
    <xf numFmtId="3" fontId="17" fillId="7" borderId="1" xfId="13" applyNumberFormat="1" applyFont="1" applyFill="1" applyBorder="1" applyAlignment="1">
      <alignment horizontal="right"/>
    </xf>
    <xf numFmtId="3" fontId="17" fillId="7" borderId="10" xfId="13" applyNumberFormat="1" applyFont="1" applyFill="1" applyBorder="1" applyAlignment="1">
      <alignment horizontal="right"/>
    </xf>
    <xf numFmtId="3" fontId="14" fillId="7" borderId="1" xfId="13" applyNumberFormat="1" applyFont="1" applyFill="1" applyBorder="1" applyAlignment="1">
      <alignment horizontal="right"/>
    </xf>
    <xf numFmtId="3" fontId="14" fillId="7" borderId="10" xfId="13" applyNumberFormat="1" applyFont="1" applyFill="1" applyBorder="1" applyAlignment="1">
      <alignment horizontal="right"/>
    </xf>
    <xf numFmtId="3" fontId="17" fillId="14" borderId="8" xfId="13" applyNumberFormat="1" applyFont="1" applyFill="1" applyBorder="1" applyAlignment="1">
      <alignment horizontal="right"/>
    </xf>
    <xf numFmtId="3" fontId="14" fillId="14" borderId="11" xfId="0" applyNumberFormat="1" applyFont="1" applyFill="1" applyBorder="1"/>
    <xf numFmtId="0" fontId="14" fillId="16" borderId="12" xfId="0" applyFont="1" applyFill="1" applyBorder="1" applyAlignment="1">
      <alignment horizontal="center"/>
    </xf>
    <xf numFmtId="0" fontId="14" fillId="16" borderId="27" xfId="0" applyNumberFormat="1" applyFont="1" applyFill="1" applyBorder="1"/>
    <xf numFmtId="3" fontId="17" fillId="16" borderId="13" xfId="0" applyNumberFormat="1" applyFont="1" applyFill="1" applyBorder="1"/>
    <xf numFmtId="3" fontId="17" fillId="16" borderId="24" xfId="0" applyNumberFormat="1" applyFont="1" applyFill="1" applyBorder="1"/>
    <xf numFmtId="0" fontId="14" fillId="14" borderId="9" xfId="0" applyFont="1" applyFill="1" applyBorder="1" applyAlignment="1">
      <alignment horizontal="center"/>
    </xf>
    <xf numFmtId="0" fontId="14" fillId="14" borderId="2" xfId="0" applyNumberFormat="1" applyFont="1" applyFill="1" applyBorder="1"/>
    <xf numFmtId="3" fontId="14" fillId="14" borderId="1" xfId="13" applyNumberFormat="1" applyFont="1" applyFill="1" applyBorder="1" applyAlignment="1">
      <alignment horizontal="right"/>
    </xf>
    <xf numFmtId="3" fontId="14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9" fillId="12" borderId="8" xfId="0" applyNumberFormat="1" applyFont="1" applyFill="1" applyBorder="1"/>
    <xf numFmtId="3" fontId="19" fillId="12" borderId="8" xfId="0" applyNumberFormat="1" applyFont="1" applyFill="1" applyBorder="1"/>
    <xf numFmtId="3" fontId="4" fillId="12" borderId="8" xfId="0" applyNumberFormat="1" applyFont="1" applyFill="1" applyBorder="1"/>
    <xf numFmtId="3" fontId="0" fillId="12" borderId="11" xfId="0" applyNumberFormat="1" applyFill="1" applyBorder="1"/>
    <xf numFmtId="0" fontId="13" fillId="13" borderId="28" xfId="0" applyNumberFormat="1" applyFont="1" applyFill="1" applyBorder="1" applyAlignment="1"/>
    <xf numFmtId="0" fontId="11" fillId="13" borderId="29" xfId="0" applyNumberFormat="1" applyFont="1" applyFill="1" applyBorder="1" applyAlignment="1"/>
    <xf numFmtId="3" fontId="15" fillId="13" borderId="30" xfId="0" applyNumberFormat="1" applyFont="1" applyFill="1" applyBorder="1" applyAlignment="1">
      <alignment horizontal="right"/>
    </xf>
    <xf numFmtId="3" fontId="15" fillId="13" borderId="30" xfId="0" applyNumberFormat="1" applyFont="1" applyFill="1" applyBorder="1"/>
    <xf numFmtId="3" fontId="15" fillId="13" borderId="31" xfId="0" applyNumberFormat="1" applyFont="1" applyFill="1" applyBorder="1"/>
    <xf numFmtId="3" fontId="15" fillId="13" borderId="3" xfId="0" applyNumberFormat="1" applyFont="1" applyFill="1" applyBorder="1" applyAlignment="1">
      <alignment horizontal="right"/>
    </xf>
    <xf numFmtId="3" fontId="15" fillId="13" borderId="26" xfId="0" applyNumberFormat="1" applyFont="1" applyFill="1" applyBorder="1" applyAlignment="1">
      <alignment horizontal="right"/>
    </xf>
    <xf numFmtId="3" fontId="15" fillId="16" borderId="8" xfId="0" applyNumberFormat="1" applyFont="1" applyFill="1" applyBorder="1" applyAlignment="1">
      <alignment horizontal="right"/>
    </xf>
    <xf numFmtId="3" fontId="14" fillId="16" borderId="11" xfId="0" applyNumberFormat="1" applyFont="1" applyFill="1" applyBorder="1"/>
    <xf numFmtId="0" fontId="3" fillId="0" borderId="1" xfId="0" applyFont="1" applyBorder="1" applyAlignment="1">
      <alignment vertical="center"/>
    </xf>
    <xf numFmtId="3" fontId="14" fillId="0" borderId="1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3" fontId="14" fillId="0" borderId="13" xfId="0" applyNumberFormat="1" applyFont="1" applyBorder="1"/>
    <xf numFmtId="49" fontId="0" fillId="0" borderId="0" xfId="0" applyNumberFormat="1"/>
    <xf numFmtId="3" fontId="0" fillId="8" borderId="1" xfId="0" applyNumberFormat="1" applyFill="1" applyBorder="1" applyAlignment="1">
      <alignment horizontal="right" vertical="center"/>
    </xf>
    <xf numFmtId="3" fontId="0" fillId="10" borderId="1" xfId="0" applyNumberFormat="1" applyFill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7" borderId="1" xfId="0" applyNumberFormat="1" applyFill="1" applyBorder="1" applyAlignment="1">
      <alignment horizontal="right" vertical="center"/>
    </xf>
    <xf numFmtId="3" fontId="0" fillId="6" borderId="1" xfId="0" applyNumberFormat="1" applyFill="1" applyBorder="1" applyAlignment="1">
      <alignment horizontal="right" vertical="center"/>
    </xf>
    <xf numFmtId="3" fontId="5" fillId="13" borderId="1" xfId="0" applyNumberFormat="1" applyFont="1" applyFill="1" applyBorder="1" applyAlignment="1">
      <alignment horizontal="right" vertical="center"/>
    </xf>
    <xf numFmtId="0" fontId="5" fillId="3" borderId="0" xfId="5" applyFont="1" applyFill="1" applyAlignment="1">
      <alignment vertical="center"/>
    </xf>
    <xf numFmtId="3" fontId="4" fillId="0" borderId="1" xfId="5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1" xfId="5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9" fontId="0" fillId="0" borderId="8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9" fontId="0" fillId="0" borderId="1" xfId="0" applyNumberFormat="1" applyFont="1" applyBorder="1" applyAlignment="1">
      <alignment horizontal="right" vertical="center"/>
    </xf>
    <xf numFmtId="9" fontId="0" fillId="8" borderId="1" xfId="0" applyNumberFormat="1" applyFont="1" applyFill="1" applyBorder="1" applyAlignment="1">
      <alignment horizontal="right" vertical="center"/>
    </xf>
    <xf numFmtId="9" fontId="0" fillId="7" borderId="1" xfId="0" applyNumberFormat="1" applyFont="1" applyFill="1" applyBorder="1" applyAlignment="1">
      <alignment horizontal="right" vertical="center"/>
    </xf>
    <xf numFmtId="9" fontId="0" fillId="6" borderId="1" xfId="0" applyNumberFormat="1" applyFont="1" applyFill="1" applyBorder="1" applyAlignment="1">
      <alignment horizontal="right" vertical="center"/>
    </xf>
    <xf numFmtId="9" fontId="5" fillId="12" borderId="1" xfId="0" applyNumberFormat="1" applyFont="1" applyFill="1" applyBorder="1" applyAlignment="1">
      <alignment horizontal="right" vertical="center"/>
    </xf>
    <xf numFmtId="165" fontId="0" fillId="0" borderId="8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3" fontId="15" fillId="13" borderId="30" xfId="0" applyNumberFormat="1" applyFont="1" applyFill="1" applyBorder="1" applyAlignment="1">
      <alignment wrapText="1"/>
    </xf>
    <xf numFmtId="3" fontId="17" fillId="0" borderId="13" xfId="0" applyNumberFormat="1" applyFont="1" applyBorder="1"/>
    <xf numFmtId="9" fontId="0" fillId="0" borderId="8" xfId="0" applyNumberFormat="1" applyBorder="1" applyAlignment="1">
      <alignment horizontal="right" vertical="center"/>
    </xf>
    <xf numFmtId="9" fontId="0" fillId="8" borderId="1" xfId="0" applyNumberFormat="1" applyFill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9" fontId="0" fillId="10" borderId="5" xfId="0" applyNumberFormat="1" applyFill="1" applyBorder="1" applyAlignment="1">
      <alignment horizontal="right" vertical="center"/>
    </xf>
    <xf numFmtId="9" fontId="0" fillId="0" borderId="15" xfId="0" applyNumberFormat="1" applyBorder="1" applyAlignment="1">
      <alignment horizontal="right" vertical="center"/>
    </xf>
    <xf numFmtId="9" fontId="0" fillId="7" borderId="1" xfId="0" applyNumberFormat="1" applyFill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9" fontId="0" fillId="6" borderId="1" xfId="0" applyNumberFormat="1" applyFill="1" applyBorder="1" applyAlignment="1">
      <alignment horizontal="right" vertical="center"/>
    </xf>
    <xf numFmtId="9" fontId="5" fillId="17" borderId="1" xfId="0" applyNumberFormat="1" applyFont="1" applyFill="1" applyBorder="1" applyAlignment="1">
      <alignment horizontal="right" vertical="center"/>
    </xf>
    <xf numFmtId="9" fontId="5" fillId="13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right"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6" xfId="0" applyNumberFormat="1" applyBorder="1" applyAlignment="1">
      <alignment horizontal="right" vertical="center"/>
    </xf>
    <xf numFmtId="165" fontId="0" fillId="0" borderId="6" xfId="0" applyNumberFormat="1" applyFont="1" applyBorder="1" applyAlignment="1">
      <alignment horizontal="right" vertical="center"/>
    </xf>
    <xf numFmtId="9" fontId="0" fillId="0" borderId="20" xfId="0" applyNumberFormat="1" applyFont="1" applyBorder="1" applyAlignment="1">
      <alignment horizontal="right" vertical="center"/>
    </xf>
    <xf numFmtId="9" fontId="0" fillId="10" borderId="1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3" fontId="5" fillId="17" borderId="1" xfId="0" applyNumberFormat="1" applyFont="1" applyFill="1" applyBorder="1" applyAlignment="1">
      <alignment horizontal="right" vertical="center"/>
    </xf>
    <xf numFmtId="49" fontId="21" fillId="9" borderId="14" xfId="0" applyNumberFormat="1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49" fontId="21" fillId="9" borderId="14" xfId="0" applyNumberFormat="1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left" vertical="center"/>
    </xf>
    <xf numFmtId="0" fontId="21" fillId="9" borderId="16" xfId="0" applyFont="1" applyFill="1" applyBorder="1" applyAlignment="1">
      <alignment horizontal="left" vertical="center"/>
    </xf>
    <xf numFmtId="0" fontId="21" fillId="9" borderId="17" xfId="0" applyFont="1" applyFill="1" applyBorder="1" applyAlignment="1">
      <alignment horizontal="left" vertical="center"/>
    </xf>
    <xf numFmtId="0" fontId="21" fillId="9" borderId="18" xfId="0" applyFont="1" applyFill="1" applyBorder="1" applyAlignment="1">
      <alignment horizontal="left" vertical="center"/>
    </xf>
    <xf numFmtId="0" fontId="21" fillId="9" borderId="19" xfId="0" applyFont="1" applyFill="1" applyBorder="1" applyAlignment="1">
      <alignment horizontal="left" vertical="center"/>
    </xf>
    <xf numFmtId="0" fontId="22" fillId="2" borderId="14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3" fillId="13" borderId="21" xfId="0" applyNumberFormat="1" applyFont="1" applyFill="1" applyBorder="1" applyAlignment="1">
      <alignment horizontal="center"/>
    </xf>
    <xf numFmtId="0" fontId="13" fillId="13" borderId="22" xfId="0" applyNumberFormat="1" applyFont="1" applyFill="1" applyBorder="1" applyAlignment="1">
      <alignment horizontal="center"/>
    </xf>
    <xf numFmtId="0" fontId="22" fillId="15" borderId="28" xfId="0" applyFont="1" applyFill="1" applyBorder="1" applyAlignment="1">
      <alignment horizontal="left" vertical="center"/>
    </xf>
    <xf numFmtId="0" fontId="22" fillId="15" borderId="29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right" vertical="center"/>
    </xf>
    <xf numFmtId="3" fontId="5" fillId="11" borderId="1" xfId="13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21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horizontal="right" vertical="center"/>
    </xf>
    <xf numFmtId="3" fontId="5" fillId="11" borderId="2" xfId="0" applyNumberFormat="1" applyFont="1" applyFill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</cellXfs>
  <cellStyles count="17">
    <cellStyle name="čiarky 2" xfId="1" xr:uid="{00000000-0005-0000-0000-000000000000}"/>
    <cellStyle name="Normal 2" xfId="2" xr:uid="{00000000-0005-0000-0000-000001000000}"/>
    <cellStyle name="Normal 2 2" xfId="3" xr:uid="{00000000-0005-0000-0000-000002000000}"/>
    <cellStyle name="Normálna" xfId="0" builtinId="0"/>
    <cellStyle name="Normálna 2" xfId="4" xr:uid="{00000000-0005-0000-0000-000004000000}"/>
    <cellStyle name="Normálna 3" xfId="5" xr:uid="{00000000-0005-0000-0000-000005000000}"/>
    <cellStyle name="Normálna 4" xfId="6" xr:uid="{00000000-0005-0000-0000-000006000000}"/>
    <cellStyle name="Normálna 7" xfId="15" xr:uid="{B5C2736F-A2E5-4AF0-8CAF-17CD93BC4B8F}"/>
    <cellStyle name="Normálna 8" xfId="16" xr:uid="{D328B9F2-A193-4C8D-A8BF-79483D069347}"/>
    <cellStyle name="normálne 2" xfId="7" xr:uid="{00000000-0005-0000-0000-000007000000}"/>
    <cellStyle name="normálne 2 2" xfId="8" xr:uid="{00000000-0005-0000-0000-000008000000}"/>
    <cellStyle name="normálne 3" xfId="9" xr:uid="{00000000-0005-0000-0000-000009000000}"/>
    <cellStyle name="normálne 3 2" xfId="10" xr:uid="{00000000-0005-0000-0000-00000A000000}"/>
    <cellStyle name="Percent 2" xfId="11" xr:uid="{00000000-0005-0000-0000-00000B000000}"/>
    <cellStyle name="Percent 2 2" xfId="12" xr:uid="{00000000-0005-0000-0000-00000C000000}"/>
    <cellStyle name="Percentá" xfId="13" builtinId="5"/>
    <cellStyle name="Percentá 2" xfId="14" xr:uid="{00000000-0005-0000-0000-00000E000000}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27"/>
  <sheetViews>
    <sheetView showGridLines="0" tabSelected="1" workbookViewId="0">
      <selection activeCell="A17" sqref="A17"/>
    </sheetView>
  </sheetViews>
  <sheetFormatPr defaultRowHeight="12.75" x14ac:dyDescent="0.2"/>
  <cols>
    <col min="1" max="1" width="126.7109375" style="19" customWidth="1"/>
    <col min="2" max="2" width="14.140625" style="19" customWidth="1"/>
    <col min="3" max="16384" width="9.140625" style="19"/>
  </cols>
  <sheetData>
    <row r="1" spans="1:2" ht="18" customHeight="1" x14ac:dyDescent="0.25">
      <c r="A1" s="17"/>
      <c r="B1" s="18"/>
    </row>
    <row r="2" spans="1:2" ht="23.25" customHeight="1" x14ac:dyDescent="0.2">
      <c r="A2" s="20"/>
      <c r="B2" s="21"/>
    </row>
    <row r="3" spans="1:2" ht="23.25" customHeight="1" x14ac:dyDescent="0.2">
      <c r="A3" s="22"/>
      <c r="B3" s="21"/>
    </row>
    <row r="4" spans="1:2" ht="23.25" customHeight="1" x14ac:dyDescent="0.2">
      <c r="A4" s="22"/>
      <c r="B4" s="21"/>
    </row>
    <row r="5" spans="1:2" ht="23.25" customHeight="1" x14ac:dyDescent="0.2">
      <c r="A5" s="22"/>
      <c r="B5" s="21"/>
    </row>
    <row r="6" spans="1:2" ht="23.25" customHeight="1" x14ac:dyDescent="0.2">
      <c r="A6" s="43" t="s">
        <v>49</v>
      </c>
      <c r="B6" s="21"/>
    </row>
    <row r="7" spans="1:2" ht="23.25" customHeight="1" x14ac:dyDescent="0.25">
      <c r="A7" s="23"/>
      <c r="B7" s="21"/>
    </row>
    <row r="8" spans="1:2" ht="23.25" customHeight="1" x14ac:dyDescent="0.25">
      <c r="A8" s="24"/>
      <c r="B8" s="21"/>
    </row>
    <row r="9" spans="1:2" ht="23.25" customHeight="1" x14ac:dyDescent="0.2">
      <c r="A9" s="25" t="s">
        <v>119</v>
      </c>
      <c r="B9" s="21"/>
    </row>
    <row r="10" spans="1:2" ht="23.25" customHeight="1" x14ac:dyDescent="0.2">
      <c r="B10" s="21"/>
    </row>
    <row r="11" spans="1:2" ht="23.25" customHeight="1" x14ac:dyDescent="0.2">
      <c r="B11" s="21"/>
    </row>
    <row r="12" spans="1:2" ht="23.25" customHeight="1" x14ac:dyDescent="0.2">
      <c r="B12" s="21"/>
    </row>
    <row r="13" spans="1:2" ht="23.25" customHeight="1" x14ac:dyDescent="0.2">
      <c r="A13" s="22"/>
      <c r="B13" s="21"/>
    </row>
    <row r="14" spans="1:2" ht="23.25" customHeight="1" x14ac:dyDescent="0.2">
      <c r="A14" s="22"/>
      <c r="B14" s="21"/>
    </row>
    <row r="15" spans="1:2" ht="23.25" customHeight="1" x14ac:dyDescent="0.2">
      <c r="A15" s="22"/>
      <c r="B15" s="21"/>
    </row>
    <row r="16" spans="1:2" ht="23.25" customHeight="1" x14ac:dyDescent="0.25">
      <c r="A16" s="26"/>
      <c r="B16" s="21"/>
    </row>
    <row r="17" spans="1:2" ht="20.25" customHeight="1" x14ac:dyDescent="0.25">
      <c r="A17" s="27" t="s">
        <v>127</v>
      </c>
      <c r="B17" s="21"/>
    </row>
    <row r="18" spans="1:2" ht="23.25" customHeight="1" x14ac:dyDescent="0.2">
      <c r="A18" s="22"/>
      <c r="B18" s="21"/>
    </row>
    <row r="19" spans="1:2" ht="23.25" customHeight="1" x14ac:dyDescent="0.2">
      <c r="A19" s="28"/>
      <c r="B19" s="21"/>
    </row>
    <row r="20" spans="1:2" ht="23.25" customHeight="1" x14ac:dyDescent="0.2">
      <c r="A20" t="s">
        <v>116</v>
      </c>
      <c r="B20" s="21"/>
    </row>
    <row r="21" spans="1:2" ht="23.25" customHeight="1" x14ac:dyDescent="0.2">
      <c r="A21" t="s">
        <v>117</v>
      </c>
      <c r="B21" s="21"/>
    </row>
    <row r="22" spans="1:2" ht="23.25" customHeight="1" x14ac:dyDescent="0.2">
      <c r="A22" t="s">
        <v>118</v>
      </c>
      <c r="B22" s="21"/>
    </row>
    <row r="23" spans="1:2" ht="23.25" customHeight="1" x14ac:dyDescent="0.2">
      <c r="A23" s="22"/>
      <c r="B23" s="21"/>
    </row>
    <row r="24" spans="1:2" ht="23.25" customHeight="1" x14ac:dyDescent="0.2">
      <c r="A24" s="29"/>
      <c r="B24" s="21"/>
    </row>
    <row r="25" spans="1:2" x14ac:dyDescent="0.2">
      <c r="A25" s="22" t="s">
        <v>92</v>
      </c>
    </row>
    <row r="26" spans="1:2" x14ac:dyDescent="0.2">
      <c r="A26" s="22" t="s">
        <v>93</v>
      </c>
    </row>
    <row r="27" spans="1:2" x14ac:dyDescent="0.2">
      <c r="A27" s="22" t="s">
        <v>94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J57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4.7109375" style="1" customWidth="1"/>
    <col min="2" max="2" width="39.7109375" style="31" customWidth="1"/>
    <col min="3" max="3" width="18" style="32" customWidth="1"/>
    <col min="4" max="8" width="16.7109375" style="33" customWidth="1"/>
    <col min="9" max="16384" width="9.140625" style="1"/>
  </cols>
  <sheetData>
    <row r="1" spans="1:10" ht="20.100000000000001" customHeight="1" x14ac:dyDescent="0.25">
      <c r="A1" s="30"/>
      <c r="B1" s="31" t="str">
        <f>Cover!A9</f>
        <v>Univerzitná nemocnica Martin</v>
      </c>
      <c r="H1" s="33" t="s">
        <v>100</v>
      </c>
      <c r="I1" s="48"/>
      <c r="J1" s="48"/>
    </row>
    <row r="2" spans="1:10" ht="20.100000000000001" customHeight="1" x14ac:dyDescent="0.2">
      <c r="A2" s="238" t="s">
        <v>0</v>
      </c>
      <c r="B2" s="239"/>
      <c r="C2" s="232" t="s">
        <v>9</v>
      </c>
      <c r="D2" s="233"/>
      <c r="E2" s="234"/>
      <c r="F2" s="235" t="s">
        <v>10</v>
      </c>
      <c r="G2" s="236"/>
      <c r="H2" s="237"/>
    </row>
    <row r="3" spans="1:10" ht="20.100000000000001" customHeight="1" x14ac:dyDescent="0.2">
      <c r="A3" s="240"/>
      <c r="B3" s="241"/>
      <c r="C3" s="232" t="s">
        <v>130</v>
      </c>
      <c r="D3" s="233"/>
      <c r="E3" s="234"/>
      <c r="F3" s="235" t="s">
        <v>131</v>
      </c>
      <c r="G3" s="236"/>
      <c r="H3" s="237"/>
    </row>
    <row r="4" spans="1:10" ht="20.100000000000001" customHeight="1" x14ac:dyDescent="0.2">
      <c r="A4" s="242"/>
      <c r="B4" s="241"/>
      <c r="C4" s="121" t="s">
        <v>11</v>
      </c>
      <c r="D4" s="122" t="s">
        <v>12</v>
      </c>
      <c r="E4" s="122" t="s">
        <v>72</v>
      </c>
      <c r="F4" s="121" t="s">
        <v>11</v>
      </c>
      <c r="G4" s="122" t="s">
        <v>12</v>
      </c>
      <c r="H4" s="122" t="s">
        <v>72</v>
      </c>
    </row>
    <row r="5" spans="1:10" ht="20.100000000000001" customHeight="1" x14ac:dyDescent="0.2">
      <c r="A5" s="89" t="s">
        <v>51</v>
      </c>
      <c r="B5" s="91"/>
      <c r="C5" s="95"/>
      <c r="D5" s="93"/>
      <c r="E5" s="93"/>
      <c r="F5" s="95"/>
      <c r="G5" s="93"/>
      <c r="H5" s="94"/>
    </row>
    <row r="6" spans="1:10" ht="20.100000000000001" customHeight="1" x14ac:dyDescent="0.2">
      <c r="A6" s="34">
        <v>1</v>
      </c>
      <c r="B6" s="92" t="s">
        <v>13</v>
      </c>
      <c r="C6" s="224">
        <v>5633.3333333333312</v>
      </c>
      <c r="D6" s="218">
        <v>5690.2774600000002</v>
      </c>
      <c r="E6" s="212">
        <f t="shared" ref="E6:E14" si="0">D6/C6</f>
        <v>1.0101084248520715</v>
      </c>
      <c r="F6" s="224">
        <v>39433.333333333314</v>
      </c>
      <c r="G6" s="224">
        <v>39832.139910000005</v>
      </c>
      <c r="H6" s="197">
        <f>G6/F6</f>
        <v>1.0101134381234156</v>
      </c>
    </row>
    <row r="7" spans="1:10" ht="20.100000000000001" customHeight="1" x14ac:dyDescent="0.2">
      <c r="A7" s="34">
        <v>2</v>
      </c>
      <c r="B7" s="9" t="s">
        <v>14</v>
      </c>
      <c r="C7" s="224">
        <v>1616.6666666666672</v>
      </c>
      <c r="D7" s="218">
        <v>1668.22965</v>
      </c>
      <c r="E7" s="212">
        <f t="shared" si="0"/>
        <v>1.0318946288659789</v>
      </c>
      <c r="F7" s="224">
        <v>11316.666666666672</v>
      </c>
      <c r="G7" s="224">
        <v>11238.087490000002</v>
      </c>
      <c r="H7" s="199">
        <f t="shared" ref="H7:H34" si="1">G7/F7</f>
        <v>0.99305633195876264</v>
      </c>
    </row>
    <row r="8" spans="1:10" ht="20.100000000000001" customHeight="1" x14ac:dyDescent="0.2">
      <c r="A8" s="34">
        <v>3</v>
      </c>
      <c r="B8" s="6" t="s">
        <v>15</v>
      </c>
      <c r="C8" s="224">
        <v>458.33333364409884</v>
      </c>
      <c r="D8" s="218">
        <v>787.15386000000001</v>
      </c>
      <c r="E8" s="212">
        <f t="shared" si="0"/>
        <v>1.7174266024718903</v>
      </c>
      <c r="F8" s="224">
        <v>3208.3333355086916</v>
      </c>
      <c r="G8" s="224">
        <v>3292.7226500000002</v>
      </c>
      <c r="H8" s="199">
        <f t="shared" si="1"/>
        <v>1.0263031629404955</v>
      </c>
    </row>
    <row r="9" spans="1:10" ht="20.100000000000001" customHeight="1" x14ac:dyDescent="0.2">
      <c r="A9" s="88">
        <v>4</v>
      </c>
      <c r="B9" s="116" t="s">
        <v>16</v>
      </c>
      <c r="C9" s="186">
        <f t="shared" ref="C9:G9" si="2">SUM(C6:C8)</f>
        <v>7708.3333336440974</v>
      </c>
      <c r="D9" s="186">
        <f t="shared" si="2"/>
        <v>8145.6609700000008</v>
      </c>
      <c r="E9" s="213">
        <f t="shared" si="0"/>
        <v>1.0567343960655056</v>
      </c>
      <c r="F9" s="186">
        <f t="shared" si="2"/>
        <v>53958.33333550868</v>
      </c>
      <c r="G9" s="186">
        <f t="shared" si="2"/>
        <v>54362.950050000007</v>
      </c>
      <c r="H9" s="200">
        <f t="shared" si="1"/>
        <v>1.0074986881447108</v>
      </c>
    </row>
    <row r="10" spans="1:10" s="50" customFormat="1" ht="20.100000000000001" customHeight="1" x14ac:dyDescent="0.2">
      <c r="A10" s="51">
        <v>5</v>
      </c>
      <c r="B10" s="52" t="s">
        <v>17</v>
      </c>
      <c r="C10" s="224">
        <v>623.33333333333326</v>
      </c>
      <c r="D10" s="218">
        <v>327.44076000000001</v>
      </c>
      <c r="E10" s="214">
        <f t="shared" si="0"/>
        <v>0.52530603208556159</v>
      </c>
      <c r="F10" s="224">
        <v>4398.3333333333321</v>
      </c>
      <c r="G10" s="224">
        <v>2989.4571399999995</v>
      </c>
      <c r="H10" s="199">
        <f t="shared" si="1"/>
        <v>0.6796795316407731</v>
      </c>
    </row>
    <row r="11" spans="1:10" s="50" customFormat="1" ht="20.100000000000001" customHeight="1" x14ac:dyDescent="0.2">
      <c r="A11" s="74">
        <v>6</v>
      </c>
      <c r="B11" s="63" t="s">
        <v>52</v>
      </c>
      <c r="C11" s="224">
        <v>25.000000000000004</v>
      </c>
      <c r="D11" s="218">
        <v>5228.9280099999996</v>
      </c>
      <c r="E11" s="214">
        <f t="shared" si="0"/>
        <v>209.15712039999997</v>
      </c>
      <c r="F11" s="224">
        <v>175.00000000000003</v>
      </c>
      <c r="G11" s="224">
        <v>10134.39314</v>
      </c>
      <c r="H11" s="199">
        <f t="shared" si="1"/>
        <v>57.910817942857136</v>
      </c>
    </row>
    <row r="12" spans="1:10" s="50" customFormat="1" ht="20.100000000000001" customHeight="1" x14ac:dyDescent="0.2">
      <c r="A12" s="74">
        <v>7</v>
      </c>
      <c r="B12" s="63" t="s">
        <v>53</v>
      </c>
      <c r="C12" s="224">
        <v>200.00000000000003</v>
      </c>
      <c r="D12" s="218">
        <v>235.41142000000002</v>
      </c>
      <c r="E12" s="214">
        <f t="shared" si="0"/>
        <v>1.1770570999999999</v>
      </c>
      <c r="F12" s="224">
        <v>1400.0000000000002</v>
      </c>
      <c r="G12" s="224">
        <v>1304.7118</v>
      </c>
      <c r="H12" s="199">
        <f t="shared" si="1"/>
        <v>0.9319369999999999</v>
      </c>
    </row>
    <row r="13" spans="1:10" ht="20.100000000000001" customHeight="1" x14ac:dyDescent="0.2">
      <c r="A13" s="74">
        <v>8</v>
      </c>
      <c r="B13" s="63" t="s">
        <v>54</v>
      </c>
      <c r="C13" s="224">
        <v>32.166666666666664</v>
      </c>
      <c r="D13" s="218">
        <v>34.903419999999997</v>
      </c>
      <c r="E13" s="214">
        <f t="shared" si="0"/>
        <v>1.0850804145077719</v>
      </c>
      <c r="F13" s="224">
        <v>319.16666666666669</v>
      </c>
      <c r="G13" s="224">
        <v>380.70943999999997</v>
      </c>
      <c r="H13" s="199">
        <f t="shared" si="1"/>
        <v>1.1928233107049606</v>
      </c>
    </row>
    <row r="14" spans="1:10" ht="20.100000000000001" customHeight="1" x14ac:dyDescent="0.2">
      <c r="A14" s="115">
        <v>9</v>
      </c>
      <c r="B14" s="133" t="s">
        <v>18</v>
      </c>
      <c r="C14" s="187">
        <f t="shared" ref="C14:G14" si="3">C9+C10+C11+C13</f>
        <v>8388.8333336440974</v>
      </c>
      <c r="D14" s="187">
        <f t="shared" si="3"/>
        <v>13736.93316</v>
      </c>
      <c r="E14" s="215">
        <f t="shared" si="0"/>
        <v>1.6375260556085809</v>
      </c>
      <c r="F14" s="187">
        <f t="shared" si="3"/>
        <v>58850.833335508672</v>
      </c>
      <c r="G14" s="187">
        <f t="shared" si="3"/>
        <v>67867.509770000004</v>
      </c>
      <c r="H14" s="229">
        <f t="shared" si="1"/>
        <v>1.1532123832994385</v>
      </c>
    </row>
    <row r="15" spans="1:10" ht="20.100000000000001" customHeight="1" x14ac:dyDescent="0.2">
      <c r="A15" s="89" t="s">
        <v>19</v>
      </c>
      <c r="B15" s="91"/>
      <c r="C15" s="230"/>
      <c r="D15" s="218"/>
      <c r="E15" s="216"/>
      <c r="F15" s="225"/>
      <c r="G15" s="225"/>
      <c r="H15" s="228"/>
    </row>
    <row r="16" spans="1:10" ht="20.100000000000001" customHeight="1" x14ac:dyDescent="0.2">
      <c r="A16" s="34">
        <v>10</v>
      </c>
      <c r="B16" s="90" t="s">
        <v>20</v>
      </c>
      <c r="C16" s="224">
        <v>6158.859089633047</v>
      </c>
      <c r="D16" s="218">
        <v>6389.5317100000002</v>
      </c>
      <c r="E16" s="212">
        <f t="shared" ref="E16:E34" si="4">D16/C16</f>
        <v>1.0374537908742278</v>
      </c>
      <c r="F16" s="224">
        <v>40587.157925790591</v>
      </c>
      <c r="G16" s="224">
        <v>45452.094409999998</v>
      </c>
      <c r="H16" s="197">
        <f t="shared" si="1"/>
        <v>1.1198639356099886</v>
      </c>
    </row>
    <row r="17" spans="1:8" ht="20.100000000000001" customHeight="1" x14ac:dyDescent="0.2">
      <c r="A17" s="77">
        <v>41285</v>
      </c>
      <c r="B17" s="80" t="s">
        <v>21</v>
      </c>
      <c r="C17" s="224">
        <v>1233.3333333333335</v>
      </c>
      <c r="D17" s="218">
        <v>1239.65319</v>
      </c>
      <c r="E17" s="214">
        <f t="shared" si="4"/>
        <v>1.005124208108108</v>
      </c>
      <c r="F17" s="224">
        <v>8633.3333333333358</v>
      </c>
      <c r="G17" s="224">
        <v>10930.350699999999</v>
      </c>
      <c r="H17" s="199">
        <f t="shared" si="1"/>
        <v>1.2660637876447871</v>
      </c>
    </row>
    <row r="18" spans="1:8" ht="20.100000000000001" customHeight="1" x14ac:dyDescent="0.2">
      <c r="A18" s="86">
        <v>41316</v>
      </c>
      <c r="B18" s="36" t="s">
        <v>83</v>
      </c>
      <c r="C18" s="224">
        <v>141.66666666666669</v>
      </c>
      <c r="D18" s="218">
        <v>135.42357000000001</v>
      </c>
      <c r="E18" s="214">
        <f t="shared" si="4"/>
        <v>0.95593108235294111</v>
      </c>
      <c r="F18" s="224">
        <v>991.66666666666697</v>
      </c>
      <c r="G18" s="224">
        <v>892.68250999999998</v>
      </c>
      <c r="H18" s="199">
        <f t="shared" si="1"/>
        <v>0.90018404369747873</v>
      </c>
    </row>
    <row r="19" spans="1:8" ht="20.100000000000001" customHeight="1" x14ac:dyDescent="0.2">
      <c r="A19" s="86">
        <v>41344</v>
      </c>
      <c r="B19" s="36" t="s">
        <v>84</v>
      </c>
      <c r="C19" s="224">
        <v>108.333</v>
      </c>
      <c r="D19" s="218">
        <v>159.71225000000001</v>
      </c>
      <c r="E19" s="214">
        <f t="shared" si="4"/>
        <v>1.474271459296798</v>
      </c>
      <c r="F19" s="224">
        <v>758.3309999999999</v>
      </c>
      <c r="G19" s="224">
        <v>1055.60095</v>
      </c>
      <c r="H19" s="199">
        <f t="shared" si="1"/>
        <v>1.3920055358412093</v>
      </c>
    </row>
    <row r="20" spans="1:8" ht="20.100000000000001" customHeight="1" x14ac:dyDescent="0.2">
      <c r="A20" s="86">
        <v>41375</v>
      </c>
      <c r="B20" s="35" t="s">
        <v>85</v>
      </c>
      <c r="C20" s="224">
        <v>1558.3336669999999</v>
      </c>
      <c r="D20" s="218">
        <v>1837.6218000000001</v>
      </c>
      <c r="E20" s="214">
        <f t="shared" si="4"/>
        <v>1.1792222929622429</v>
      </c>
      <c r="F20" s="224">
        <v>10908.335669</v>
      </c>
      <c r="G20" s="224">
        <v>10948.383099999999</v>
      </c>
      <c r="H20" s="199">
        <f t="shared" si="1"/>
        <v>1.0036712686715177</v>
      </c>
    </row>
    <row r="21" spans="1:8" ht="20.100000000000001" customHeight="1" x14ac:dyDescent="0.2">
      <c r="A21" s="86">
        <v>41405</v>
      </c>
      <c r="B21" s="35" t="s">
        <v>22</v>
      </c>
      <c r="C21" s="224">
        <v>184.75</v>
      </c>
      <c r="D21" s="218">
        <v>188.60637</v>
      </c>
      <c r="E21" s="214">
        <f t="shared" si="4"/>
        <v>1.020873450608931</v>
      </c>
      <c r="F21" s="224">
        <v>1293.25</v>
      </c>
      <c r="G21" s="224">
        <v>1497.3387400000001</v>
      </c>
      <c r="H21" s="199">
        <f t="shared" si="1"/>
        <v>1.1578107403827567</v>
      </c>
    </row>
    <row r="22" spans="1:8" ht="20.100000000000001" customHeight="1" x14ac:dyDescent="0.2">
      <c r="A22" s="87">
        <v>11</v>
      </c>
      <c r="B22" s="136" t="s">
        <v>23</v>
      </c>
      <c r="C22" s="189">
        <f t="shared" ref="C22:G22" si="5">C17+C18+C19+C20+C21</f>
        <v>3226.4166670000004</v>
      </c>
      <c r="D22" s="189">
        <f t="shared" si="5"/>
        <v>3561.0171800000003</v>
      </c>
      <c r="E22" s="217">
        <f t="shared" si="4"/>
        <v>1.1037065411985736</v>
      </c>
      <c r="F22" s="189">
        <f t="shared" si="5"/>
        <v>22584.916669000006</v>
      </c>
      <c r="G22" s="189">
        <f t="shared" si="5"/>
        <v>25324.356</v>
      </c>
      <c r="H22" s="201">
        <f t="shared" si="1"/>
        <v>1.1212950825167374</v>
      </c>
    </row>
    <row r="23" spans="1:8" ht="20.100000000000001" customHeight="1" x14ac:dyDescent="0.2">
      <c r="A23" s="34">
        <v>12</v>
      </c>
      <c r="B23" s="36" t="s">
        <v>24</v>
      </c>
      <c r="C23" s="224">
        <v>114.1392524239134</v>
      </c>
      <c r="D23" s="218">
        <v>112.02517999999999</v>
      </c>
      <c r="E23" s="214">
        <f t="shared" si="4"/>
        <v>0.9814781297492492</v>
      </c>
      <c r="F23" s="224">
        <v>1065.7921131348087</v>
      </c>
      <c r="G23" s="224">
        <v>1026.0150599999999</v>
      </c>
      <c r="H23" s="199">
        <f t="shared" si="1"/>
        <v>0.96267841294320267</v>
      </c>
    </row>
    <row r="24" spans="1:8" ht="20.100000000000001" customHeight="1" x14ac:dyDescent="0.2">
      <c r="A24" s="34">
        <v>13</v>
      </c>
      <c r="B24" s="35" t="s">
        <v>25</v>
      </c>
      <c r="C24" s="224">
        <v>83.333333333333343</v>
      </c>
      <c r="D24" s="218">
        <v>95.789439999999999</v>
      </c>
      <c r="E24" s="214">
        <f t="shared" si="4"/>
        <v>1.1494732799999998</v>
      </c>
      <c r="F24" s="224">
        <v>583.33333333333348</v>
      </c>
      <c r="G24" s="224">
        <v>685.84879999999998</v>
      </c>
      <c r="H24" s="199">
        <f t="shared" si="1"/>
        <v>1.1757407999999996</v>
      </c>
    </row>
    <row r="25" spans="1:8" ht="20.100000000000001" customHeight="1" x14ac:dyDescent="0.2">
      <c r="A25" s="34">
        <v>14</v>
      </c>
      <c r="B25" s="35" t="s">
        <v>26</v>
      </c>
      <c r="C25" s="224">
        <v>501.51666666666665</v>
      </c>
      <c r="D25" s="218">
        <v>413.38650000000001</v>
      </c>
      <c r="E25" s="214">
        <f t="shared" si="4"/>
        <v>0.82427270612475501</v>
      </c>
      <c r="F25" s="224">
        <v>3350.6166666666659</v>
      </c>
      <c r="G25" s="224">
        <v>3101.2159000000001</v>
      </c>
      <c r="H25" s="199">
        <f t="shared" si="1"/>
        <v>0.92556571178439817</v>
      </c>
    </row>
    <row r="26" spans="1:8" ht="20.100000000000001" customHeight="1" x14ac:dyDescent="0.2">
      <c r="A26" s="37">
        <v>15</v>
      </c>
      <c r="B26" s="38" t="s">
        <v>7</v>
      </c>
      <c r="C26" s="224">
        <v>12.500000000000059</v>
      </c>
      <c r="D26" s="218">
        <v>0</v>
      </c>
      <c r="E26" s="214">
        <f>D26/C26</f>
        <v>0</v>
      </c>
      <c r="F26" s="224">
        <v>87.500000000000412</v>
      </c>
      <c r="G26" s="224">
        <v>0</v>
      </c>
      <c r="H26" s="199">
        <f t="shared" ref="H26" si="6">G26/F26</f>
        <v>0</v>
      </c>
    </row>
    <row r="27" spans="1:8" ht="20.100000000000001" customHeight="1" x14ac:dyDescent="0.2">
      <c r="A27" s="134">
        <v>16</v>
      </c>
      <c r="B27" s="135" t="s">
        <v>27</v>
      </c>
      <c r="C27" s="190">
        <f t="shared" ref="C27:D27" si="7">C16+C22+C23+C24+C25+C26</f>
        <v>10096.76500905696</v>
      </c>
      <c r="D27" s="190">
        <f t="shared" si="7"/>
        <v>10571.750010000002</v>
      </c>
      <c r="E27" s="219">
        <f t="shared" si="4"/>
        <v>1.0470432856976439</v>
      </c>
      <c r="F27" s="190">
        <f t="shared" ref="F27:G27" si="8">F16+F22+F23+F24+F25+F26</f>
        <v>68259.316707925405</v>
      </c>
      <c r="G27" s="190">
        <f t="shared" si="8"/>
        <v>75589.530169999998</v>
      </c>
      <c r="H27" s="202">
        <f t="shared" si="1"/>
        <v>1.1073877357055861</v>
      </c>
    </row>
    <row r="28" spans="1:8" ht="20.100000000000001" customHeight="1" x14ac:dyDescent="0.2">
      <c r="A28" s="117">
        <v>17</v>
      </c>
      <c r="B28" s="118" t="s">
        <v>28</v>
      </c>
      <c r="C28" s="231">
        <f t="shared" ref="C28:D28" si="9">SUM(C14-C27)</f>
        <v>-1707.9316754128631</v>
      </c>
      <c r="D28" s="231">
        <f t="shared" si="9"/>
        <v>3165.1831499999989</v>
      </c>
      <c r="E28" s="220">
        <f t="shared" si="4"/>
        <v>-1.8532258611778896</v>
      </c>
      <c r="F28" s="231">
        <f t="shared" ref="F28:G28" si="10">SUM(F14-F27)</f>
        <v>-9408.4833724167329</v>
      </c>
      <c r="G28" s="231">
        <f t="shared" si="10"/>
        <v>-7722.020399999994</v>
      </c>
      <c r="H28" s="203">
        <f t="shared" si="1"/>
        <v>0.82075081544374973</v>
      </c>
    </row>
    <row r="29" spans="1:8" ht="20.100000000000001" customHeight="1" x14ac:dyDescent="0.2">
      <c r="A29" s="53">
        <v>43483</v>
      </c>
      <c r="B29" s="38" t="s">
        <v>29</v>
      </c>
      <c r="C29" s="224">
        <v>158.33333333333329</v>
      </c>
      <c r="D29" s="218">
        <v>119.72167999999999</v>
      </c>
      <c r="E29" s="214">
        <f t="shared" si="4"/>
        <v>0.75613692631578966</v>
      </c>
      <c r="F29" s="224">
        <v>1108.333333333333</v>
      </c>
      <c r="G29" s="224">
        <v>1132.9321600000001</v>
      </c>
      <c r="H29" s="199">
        <f t="shared" si="1"/>
        <v>1.0221944300751884</v>
      </c>
    </row>
    <row r="30" spans="1:8" ht="20.100000000000001" customHeight="1" x14ac:dyDescent="0.2">
      <c r="A30" s="53">
        <v>43514</v>
      </c>
      <c r="B30" s="38" t="s">
        <v>55</v>
      </c>
      <c r="C30" s="224">
        <v>200.00000000000003</v>
      </c>
      <c r="D30" s="218">
        <v>235.41142000000002</v>
      </c>
      <c r="E30" s="214">
        <f t="shared" si="4"/>
        <v>1.1770570999999999</v>
      </c>
      <c r="F30" s="224">
        <v>1400.0000000000002</v>
      </c>
      <c r="G30" s="224">
        <v>1304.7118</v>
      </c>
      <c r="H30" s="199">
        <f t="shared" si="1"/>
        <v>0.9319369999999999</v>
      </c>
    </row>
    <row r="31" spans="1:8" ht="20.100000000000001" customHeight="1" x14ac:dyDescent="0.2">
      <c r="A31" s="37">
        <v>19</v>
      </c>
      <c r="B31" s="38" t="s">
        <v>30</v>
      </c>
      <c r="C31" s="224">
        <v>0</v>
      </c>
      <c r="D31" s="218">
        <v>0</v>
      </c>
      <c r="E31" s="214" t="e">
        <f t="shared" si="4"/>
        <v>#DIV/0!</v>
      </c>
      <c r="F31" s="224">
        <v>0</v>
      </c>
      <c r="G31" s="224">
        <v>0.41376000000000002</v>
      </c>
      <c r="H31" s="199" t="e">
        <f t="shared" si="1"/>
        <v>#DIV/0!</v>
      </c>
    </row>
    <row r="32" spans="1:8" ht="20.100000000000001" customHeight="1" x14ac:dyDescent="0.2">
      <c r="A32" s="37">
        <v>20</v>
      </c>
      <c r="B32" s="38" t="s">
        <v>31</v>
      </c>
      <c r="C32" s="224">
        <v>49.939333333333337</v>
      </c>
      <c r="D32" s="218">
        <v>37.399389999999997</v>
      </c>
      <c r="E32" s="214">
        <f t="shared" si="4"/>
        <v>0.74889646103939433</v>
      </c>
      <c r="F32" s="224">
        <v>149.86200000000002</v>
      </c>
      <c r="G32" s="224">
        <v>113.05615999999999</v>
      </c>
      <c r="H32" s="199">
        <f t="shared" si="1"/>
        <v>0.75440178297366889</v>
      </c>
    </row>
    <row r="33" spans="1:8" ht="20.100000000000001" customHeight="1" x14ac:dyDescent="0.2">
      <c r="A33" s="37">
        <v>21</v>
      </c>
      <c r="B33" s="38" t="s">
        <v>32</v>
      </c>
      <c r="C33" s="224">
        <v>0</v>
      </c>
      <c r="D33" s="218">
        <v>0</v>
      </c>
      <c r="E33" s="214" t="e">
        <f t="shared" si="4"/>
        <v>#DIV/0!</v>
      </c>
      <c r="F33" s="224">
        <v>60</v>
      </c>
      <c r="G33" s="224">
        <v>0</v>
      </c>
      <c r="H33" s="199">
        <f t="shared" si="1"/>
        <v>0</v>
      </c>
    </row>
    <row r="34" spans="1:8" ht="20.100000000000001" customHeight="1" x14ac:dyDescent="0.2">
      <c r="A34" s="119">
        <v>22</v>
      </c>
      <c r="B34" s="120" t="s">
        <v>33</v>
      </c>
      <c r="C34" s="191">
        <f t="shared" ref="C34" si="11">C28-C29-C31-C32-C33</f>
        <v>-1916.2043420795296</v>
      </c>
      <c r="D34" s="191">
        <f t="shared" ref="D34" si="12">D28-D29-D31-D32-D33</f>
        <v>3008.0620799999988</v>
      </c>
      <c r="E34" s="221">
        <f t="shared" si="4"/>
        <v>-1.5698023503774907</v>
      </c>
      <c r="F34" s="191">
        <f t="shared" ref="F34:G34" si="13">F28-F29-F31-F32-F33</f>
        <v>-10726.678705750064</v>
      </c>
      <c r="G34" s="191">
        <f t="shared" si="13"/>
        <v>-8968.4224799999938</v>
      </c>
      <c r="H34" s="221">
        <f t="shared" si="1"/>
        <v>0.83608568187955956</v>
      </c>
    </row>
    <row r="35" spans="1:8" ht="20.100000000000001" customHeight="1" x14ac:dyDescent="0.2">
      <c r="A35" s="76"/>
      <c r="B35" s="124" t="s">
        <v>68</v>
      </c>
      <c r="C35" s="192"/>
      <c r="D35" s="188"/>
      <c r="E35" s="192"/>
      <c r="F35" s="226"/>
      <c r="G35" s="226"/>
      <c r="H35" s="227"/>
    </row>
    <row r="36" spans="1:8" ht="20.100000000000001" customHeight="1" x14ac:dyDescent="0.2">
      <c r="A36" s="76"/>
      <c r="B36" s="78" t="s">
        <v>69</v>
      </c>
      <c r="C36" s="193"/>
      <c r="D36" s="194">
        <v>429.11</v>
      </c>
      <c r="E36" s="193"/>
      <c r="F36" s="194"/>
      <c r="G36" s="193">
        <v>437</v>
      </c>
      <c r="H36" s="204" t="e">
        <f t="shared" ref="H36:H37" si="14">G36/F36</f>
        <v>#DIV/0!</v>
      </c>
    </row>
    <row r="37" spans="1:8" ht="20.100000000000001" customHeight="1" x14ac:dyDescent="0.2">
      <c r="A37" s="76"/>
      <c r="B37" s="123" t="s">
        <v>95</v>
      </c>
      <c r="C37" s="195"/>
      <c r="D37" s="196">
        <v>2841</v>
      </c>
      <c r="E37" s="195"/>
      <c r="F37" s="196"/>
      <c r="G37" s="196">
        <v>17559</v>
      </c>
      <c r="H37" s="205" t="e">
        <f t="shared" si="14"/>
        <v>#DIV/0!</v>
      </c>
    </row>
    <row r="38" spans="1:8" ht="20.100000000000001" customHeight="1" x14ac:dyDescent="0.2">
      <c r="A38" s="76"/>
      <c r="B38" s="79"/>
      <c r="C38" s="222"/>
      <c r="D38" s="223"/>
      <c r="E38" s="222"/>
      <c r="F38" s="206"/>
      <c r="G38" s="206"/>
      <c r="H38" s="206"/>
    </row>
    <row r="39" spans="1:8" ht="20.100000000000001" customHeight="1" x14ac:dyDescent="0.2">
      <c r="A39" s="13"/>
      <c r="B39" s="181" t="s">
        <v>98</v>
      </c>
      <c r="C39" s="224"/>
      <c r="D39" s="196">
        <v>4113.8044599999994</v>
      </c>
      <c r="E39" s="224"/>
      <c r="F39" s="207" t="s">
        <v>97</v>
      </c>
      <c r="G39" s="198">
        <v>31698.994210000001</v>
      </c>
      <c r="H39" s="208"/>
    </row>
    <row r="40" spans="1:8" ht="20.100000000000001" customHeight="1" x14ac:dyDescent="0.2">
      <c r="B40" s="181" t="s">
        <v>99</v>
      </c>
      <c r="C40" s="224"/>
      <c r="D40" s="196">
        <v>10379.046910000001</v>
      </c>
      <c r="E40" s="224"/>
      <c r="F40" s="207" t="s">
        <v>97</v>
      </c>
      <c r="G40" s="198">
        <v>29965.750550000001</v>
      </c>
      <c r="H40" s="209"/>
    </row>
    <row r="41" spans="1:8" ht="20.100000000000001" customHeight="1" x14ac:dyDescent="0.2"/>
    <row r="42" spans="1:8" ht="20.100000000000001" customHeight="1" x14ac:dyDescent="0.2"/>
    <row r="43" spans="1:8" ht="20.100000000000001" customHeight="1" x14ac:dyDescent="0.2">
      <c r="B43" s="31" t="s">
        <v>96</v>
      </c>
    </row>
    <row r="44" spans="1:8" ht="20.100000000000001" customHeight="1" x14ac:dyDescent="0.2">
      <c r="B44" s="185" t="s">
        <v>132</v>
      </c>
    </row>
    <row r="45" spans="1:8" ht="20.100000000000001" customHeight="1" x14ac:dyDescent="0.2">
      <c r="B45" s="185"/>
    </row>
    <row r="46" spans="1:8" ht="20.100000000000001" customHeight="1" x14ac:dyDescent="0.2"/>
    <row r="47" spans="1:8" ht="20.100000000000001" customHeight="1" x14ac:dyDescent="0.2"/>
    <row r="48" spans="1: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</sheetData>
  <mergeCells count="5">
    <mergeCell ref="C2:E2"/>
    <mergeCell ref="F2:H2"/>
    <mergeCell ref="C3:E3"/>
    <mergeCell ref="F3:H3"/>
    <mergeCell ref="A2:B4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37"/>
  <sheetViews>
    <sheetView showGridLines="0" zoomScaleNormal="100" workbookViewId="0"/>
  </sheetViews>
  <sheetFormatPr defaultRowHeight="12.75" x14ac:dyDescent="0.2"/>
  <cols>
    <col min="1" max="1" width="4.140625" style="1" customWidth="1"/>
    <col min="2" max="2" width="30.85546875" style="1" customWidth="1"/>
    <col min="3" max="4" width="11.28515625" style="2" customWidth="1"/>
    <col min="5" max="5" width="12.140625" style="2" customWidth="1"/>
    <col min="6" max="14" width="11.28515625" style="2" customWidth="1"/>
    <col min="15" max="16384" width="9.140625" style="1"/>
  </cols>
  <sheetData>
    <row r="1" spans="1:14" ht="20.100000000000001" customHeight="1" x14ac:dyDescent="0.2">
      <c r="A1" s="3"/>
      <c r="B1" s="4" t="str">
        <f>Cover!A9</f>
        <v>Univerzitná nemocnica Martin</v>
      </c>
    </row>
    <row r="2" spans="1:14" ht="32.25" customHeight="1" x14ac:dyDescent="0.2">
      <c r="A2" s="243" t="s">
        <v>0</v>
      </c>
      <c r="B2" s="244"/>
      <c r="C2" s="96" t="s">
        <v>101</v>
      </c>
      <c r="D2" s="96" t="s">
        <v>102</v>
      </c>
      <c r="E2" s="96" t="s">
        <v>103</v>
      </c>
      <c r="F2" s="96" t="s">
        <v>104</v>
      </c>
      <c r="G2" s="96" t="s">
        <v>105</v>
      </c>
      <c r="H2" s="96" t="s">
        <v>106</v>
      </c>
      <c r="I2" s="96" t="s">
        <v>107</v>
      </c>
      <c r="J2" s="96" t="s">
        <v>108</v>
      </c>
      <c r="K2" s="96" t="s">
        <v>109</v>
      </c>
      <c r="L2" s="96" t="s">
        <v>110</v>
      </c>
      <c r="M2" s="96" t="s">
        <v>111</v>
      </c>
      <c r="N2" s="96" t="s">
        <v>112</v>
      </c>
    </row>
    <row r="3" spans="1:14" ht="20.100000000000001" customHeight="1" x14ac:dyDescent="0.2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0.100000000000001" customHeight="1" x14ac:dyDescent="0.2">
      <c r="A4" s="5" t="s">
        <v>73</v>
      </c>
      <c r="B4" s="75" t="s">
        <v>74</v>
      </c>
      <c r="C4" s="198">
        <f>C5</f>
        <v>57958.5167</v>
      </c>
      <c r="D4" s="198">
        <f t="shared" ref="D4:N4" si="0">D5</f>
        <v>58400.393299999996</v>
      </c>
      <c r="E4" s="198">
        <f t="shared" si="0"/>
        <v>58677.989320000001</v>
      </c>
      <c r="F4" s="198">
        <f t="shared" si="0"/>
        <v>59216.140770000005</v>
      </c>
      <c r="G4" s="198">
        <f t="shared" si="0"/>
        <v>59364.955240000003</v>
      </c>
      <c r="H4" s="198">
        <f t="shared" si="0"/>
        <v>59169.654409999996</v>
      </c>
      <c r="I4" s="198">
        <f t="shared" si="0"/>
        <v>59053.710509999997</v>
      </c>
      <c r="J4" s="198">
        <f t="shared" si="0"/>
        <v>0</v>
      </c>
      <c r="K4" s="198">
        <f t="shared" si="0"/>
        <v>0</v>
      </c>
      <c r="L4" s="198">
        <f t="shared" si="0"/>
        <v>0</v>
      </c>
      <c r="M4" s="198">
        <f t="shared" si="0"/>
        <v>0</v>
      </c>
      <c r="N4" s="198">
        <f t="shared" si="0"/>
        <v>0</v>
      </c>
    </row>
    <row r="5" spans="1:14" ht="20.100000000000001" customHeight="1" x14ac:dyDescent="0.2">
      <c r="A5" s="6">
        <v>1</v>
      </c>
      <c r="B5" s="6" t="s">
        <v>77</v>
      </c>
      <c r="C5" s="198">
        <v>57958.5167</v>
      </c>
      <c r="D5" s="218">
        <v>58400.393299999996</v>
      </c>
      <c r="E5" s="218">
        <v>58677.989320000001</v>
      </c>
      <c r="F5" s="198">
        <v>59216.140770000005</v>
      </c>
      <c r="G5" s="198">
        <v>59364.955240000003</v>
      </c>
      <c r="H5" s="198">
        <v>59169.654409999996</v>
      </c>
      <c r="I5" s="198">
        <v>59053.710509999997</v>
      </c>
      <c r="J5" s="198"/>
      <c r="K5" s="198"/>
      <c r="L5" s="198"/>
      <c r="M5" s="198"/>
      <c r="N5" s="198"/>
    </row>
    <row r="6" spans="1:14" ht="20.100000000000001" customHeight="1" x14ac:dyDescent="0.2">
      <c r="A6" s="5" t="s">
        <v>75</v>
      </c>
      <c r="B6" s="75" t="s">
        <v>76</v>
      </c>
      <c r="C6" s="198">
        <f>SUM(C7:C9)</f>
        <v>22205.40251</v>
      </c>
      <c r="D6" s="198">
        <f t="shared" ref="D6:N6" si="1">SUM(D7:D9)</f>
        <v>22693.845269999998</v>
      </c>
      <c r="E6" s="198">
        <f t="shared" si="1"/>
        <v>24054.297010000002</v>
      </c>
      <c r="F6" s="198">
        <f t="shared" si="1"/>
        <v>24644.96357</v>
      </c>
      <c r="G6" s="198">
        <f t="shared" si="1"/>
        <v>24328.216990000001</v>
      </c>
      <c r="H6" s="198">
        <f t="shared" si="1"/>
        <v>30963.648379999999</v>
      </c>
      <c r="I6" s="198">
        <f t="shared" si="1"/>
        <v>26578.114870000001</v>
      </c>
      <c r="J6" s="198">
        <f t="shared" si="1"/>
        <v>0</v>
      </c>
      <c r="K6" s="198">
        <f t="shared" si="1"/>
        <v>0</v>
      </c>
      <c r="L6" s="198">
        <f t="shared" si="1"/>
        <v>0</v>
      </c>
      <c r="M6" s="198">
        <f t="shared" si="1"/>
        <v>0</v>
      </c>
      <c r="N6" s="198">
        <f t="shared" si="1"/>
        <v>0</v>
      </c>
    </row>
    <row r="7" spans="1:14" ht="20.100000000000001" customHeight="1" x14ac:dyDescent="0.2">
      <c r="A7" s="85">
        <v>1</v>
      </c>
      <c r="B7" s="75" t="s">
        <v>3</v>
      </c>
      <c r="C7" s="198">
        <v>5102.0881399999998</v>
      </c>
      <c r="D7" s="218">
        <v>5259.2447699999993</v>
      </c>
      <c r="E7" s="218">
        <v>6397.31621</v>
      </c>
      <c r="F7" s="198">
        <v>6017.6494499999999</v>
      </c>
      <c r="G7" s="198">
        <v>5702.9821400000001</v>
      </c>
      <c r="H7" s="198">
        <v>5567.3025499999994</v>
      </c>
      <c r="I7" s="198">
        <v>5351.96047</v>
      </c>
      <c r="J7" s="198"/>
      <c r="K7" s="198"/>
      <c r="L7" s="198"/>
      <c r="M7" s="198"/>
      <c r="N7" s="198"/>
    </row>
    <row r="8" spans="1:14" ht="20.100000000000001" customHeight="1" x14ac:dyDescent="0.2">
      <c r="A8" s="85">
        <v>2</v>
      </c>
      <c r="B8" s="6" t="s">
        <v>2</v>
      </c>
      <c r="C8" s="198">
        <v>15485.89313</v>
      </c>
      <c r="D8" s="218">
        <v>15983.81286</v>
      </c>
      <c r="E8" s="218">
        <v>14414.776300000001</v>
      </c>
      <c r="F8" s="198">
        <v>15497.943859999999</v>
      </c>
      <c r="G8" s="198">
        <v>15299.223099999999</v>
      </c>
      <c r="H8" s="198">
        <v>14938.345949999999</v>
      </c>
      <c r="I8" s="198">
        <f>14868.47833+2.07831</f>
        <v>14870.556640000001</v>
      </c>
      <c r="J8" s="198"/>
      <c r="K8" s="198"/>
      <c r="L8" s="198"/>
      <c r="M8" s="198"/>
      <c r="N8" s="198"/>
    </row>
    <row r="9" spans="1:14" ht="20.100000000000001" customHeight="1" x14ac:dyDescent="0.2">
      <c r="A9" s="85">
        <v>3</v>
      </c>
      <c r="B9" s="6" t="s">
        <v>78</v>
      </c>
      <c r="C9" s="198">
        <v>1617.4212399999999</v>
      </c>
      <c r="D9" s="218">
        <v>1450.78764</v>
      </c>
      <c r="E9" s="218">
        <v>3242.2044999999998</v>
      </c>
      <c r="F9" s="198">
        <v>3129.3702599999997</v>
      </c>
      <c r="G9" s="198">
        <v>3326.0117500000001</v>
      </c>
      <c r="H9" s="198">
        <v>10457.999880000001</v>
      </c>
      <c r="I9" s="198">
        <v>6355.5977599999997</v>
      </c>
      <c r="J9" s="198"/>
      <c r="K9" s="198"/>
      <c r="L9" s="198"/>
      <c r="M9" s="198"/>
      <c r="N9" s="198"/>
    </row>
    <row r="10" spans="1:14" ht="20.100000000000001" customHeight="1" x14ac:dyDescent="0.2">
      <c r="A10" s="83" t="s">
        <v>82</v>
      </c>
      <c r="B10" s="6" t="s">
        <v>71</v>
      </c>
      <c r="C10" s="252">
        <v>9.3889200000000006</v>
      </c>
      <c r="D10" s="218">
        <v>9.5539199999999997</v>
      </c>
      <c r="E10" s="218">
        <v>8.0183900000000001</v>
      </c>
      <c r="F10" s="252">
        <v>8.9908799999999989</v>
      </c>
      <c r="G10" s="252">
        <v>9.0056900000000013</v>
      </c>
      <c r="H10" s="252">
        <v>60.213039999999999</v>
      </c>
      <c r="I10" s="252">
        <v>72.102399999999989</v>
      </c>
      <c r="J10" s="252"/>
      <c r="K10" s="252"/>
      <c r="L10" s="252"/>
      <c r="M10" s="252"/>
      <c r="N10" s="252"/>
    </row>
    <row r="11" spans="1:14" ht="20.100000000000001" customHeight="1" x14ac:dyDescent="0.2">
      <c r="A11" s="137"/>
      <c r="B11" s="138" t="s">
        <v>4</v>
      </c>
      <c r="C11" s="253">
        <f>C4+C6+C10</f>
        <v>80173.30812999999</v>
      </c>
      <c r="D11" s="253">
        <f t="shared" ref="D11:N11" si="2">D4+D6+D10</f>
        <v>81103.792489999993</v>
      </c>
      <c r="E11" s="253">
        <f t="shared" si="2"/>
        <v>82740.30472</v>
      </c>
      <c r="F11" s="253">
        <f t="shared" si="2"/>
        <v>83870.095220000003</v>
      </c>
      <c r="G11" s="253">
        <f t="shared" si="2"/>
        <v>83702.177920000002</v>
      </c>
      <c r="H11" s="253">
        <f t="shared" si="2"/>
        <v>90193.515829999989</v>
      </c>
      <c r="I11" s="253">
        <f t="shared" si="2"/>
        <v>85703.927779999998</v>
      </c>
      <c r="J11" s="253">
        <f t="shared" si="2"/>
        <v>0</v>
      </c>
      <c r="K11" s="253">
        <f t="shared" si="2"/>
        <v>0</v>
      </c>
      <c r="L11" s="253">
        <f t="shared" si="2"/>
        <v>0</v>
      </c>
      <c r="M11" s="253">
        <f t="shared" si="2"/>
        <v>0</v>
      </c>
      <c r="N11" s="253">
        <f t="shared" si="2"/>
        <v>0</v>
      </c>
    </row>
    <row r="12" spans="1:14" ht="20.100000000000001" customHeight="1" x14ac:dyDescent="0.2">
      <c r="A12" s="8" t="s">
        <v>65</v>
      </c>
      <c r="B12" s="6"/>
      <c r="C12" s="254"/>
      <c r="D12" s="254"/>
      <c r="E12" s="254"/>
      <c r="F12" s="254"/>
      <c r="G12" s="254"/>
      <c r="H12" s="254"/>
      <c r="I12" s="258"/>
      <c r="J12" s="254"/>
      <c r="K12" s="254"/>
      <c r="L12" s="254"/>
      <c r="M12" s="254"/>
      <c r="N12" s="254"/>
    </row>
    <row r="13" spans="1:14" ht="20.100000000000001" customHeight="1" x14ac:dyDescent="0.2">
      <c r="A13" s="8" t="s">
        <v>79</v>
      </c>
      <c r="B13" s="6" t="s">
        <v>80</v>
      </c>
      <c r="C13" s="254">
        <v>-43798.26784</v>
      </c>
      <c r="D13" s="255">
        <v>-45586.026689999999</v>
      </c>
      <c r="E13" s="255">
        <v>-47914.075790000003</v>
      </c>
      <c r="F13" s="254">
        <v>-49506.505840000005</v>
      </c>
      <c r="G13" s="254">
        <v>-52120.825549999994</v>
      </c>
      <c r="H13" s="254">
        <v>-54220.14342</v>
      </c>
      <c r="I13" s="254">
        <v>-51212.081340000004</v>
      </c>
      <c r="J13" s="254"/>
      <c r="K13" s="254"/>
      <c r="L13" s="254"/>
      <c r="M13" s="254"/>
      <c r="N13" s="254"/>
    </row>
    <row r="14" spans="1:14" ht="20.100000000000001" customHeight="1" x14ac:dyDescent="0.2">
      <c r="A14" s="8" t="s">
        <v>75</v>
      </c>
      <c r="B14" s="82" t="s">
        <v>81</v>
      </c>
      <c r="C14" s="198">
        <f>SUM(C15:C19)</f>
        <v>122897.60488999999</v>
      </c>
      <c r="D14" s="198">
        <f t="shared" ref="D14:N14" si="3">SUM(D15:D19)</f>
        <v>125616.88945</v>
      </c>
      <c r="E14" s="198">
        <f t="shared" si="3"/>
        <v>128444.52368999999</v>
      </c>
      <c r="F14" s="198">
        <f t="shared" si="3"/>
        <v>131251.81102000002</v>
      </c>
      <c r="G14" s="198">
        <f t="shared" si="3"/>
        <v>133676.19383999999</v>
      </c>
      <c r="H14" s="198">
        <f t="shared" si="3"/>
        <v>142410.83147999999</v>
      </c>
      <c r="I14" s="198">
        <f t="shared" si="3"/>
        <v>135013.65377</v>
      </c>
      <c r="J14" s="198">
        <f t="shared" si="3"/>
        <v>0</v>
      </c>
      <c r="K14" s="198">
        <f t="shared" si="3"/>
        <v>0</v>
      </c>
      <c r="L14" s="198">
        <f t="shared" si="3"/>
        <v>0</v>
      </c>
      <c r="M14" s="198">
        <f t="shared" si="3"/>
        <v>0</v>
      </c>
      <c r="N14" s="198">
        <f t="shared" si="3"/>
        <v>0</v>
      </c>
    </row>
    <row r="15" spans="1:14" ht="20.100000000000001" customHeight="1" x14ac:dyDescent="0.2">
      <c r="A15" s="81">
        <v>1</v>
      </c>
      <c r="B15" s="6" t="s">
        <v>7</v>
      </c>
      <c r="C15" s="198">
        <v>10433.7708</v>
      </c>
      <c r="D15" s="218">
        <v>10442.903249999999</v>
      </c>
      <c r="E15" s="218">
        <v>10440.555710000001</v>
      </c>
      <c r="F15" s="198">
        <v>10439.381640000001</v>
      </c>
      <c r="G15" s="198">
        <v>10436.958279999999</v>
      </c>
      <c r="H15" s="198">
        <v>10435.783150000001</v>
      </c>
      <c r="I15" s="198">
        <v>10433.7708</v>
      </c>
      <c r="J15" s="198"/>
      <c r="K15" s="198"/>
      <c r="L15" s="198"/>
      <c r="M15" s="198"/>
      <c r="N15" s="198"/>
    </row>
    <row r="16" spans="1:14" ht="20.100000000000001" customHeight="1" x14ac:dyDescent="0.2">
      <c r="A16" s="81">
        <v>2</v>
      </c>
      <c r="B16" s="6" t="s">
        <v>5</v>
      </c>
      <c r="C16" s="198">
        <v>79229.22404999999</v>
      </c>
      <c r="D16" s="218">
        <v>81699.747279999996</v>
      </c>
      <c r="E16" s="218">
        <v>84943.493359999993</v>
      </c>
      <c r="F16" s="198">
        <v>87807.875069999995</v>
      </c>
      <c r="G16" s="198">
        <v>90390.932209999999</v>
      </c>
      <c r="H16" s="198">
        <v>91250.87702</v>
      </c>
      <c r="I16" s="198">
        <v>88776.614230000007</v>
      </c>
      <c r="J16" s="198"/>
      <c r="K16" s="198"/>
      <c r="L16" s="198"/>
      <c r="M16" s="198"/>
      <c r="N16" s="198"/>
    </row>
    <row r="17" spans="1:14" ht="20.100000000000001" customHeight="1" x14ac:dyDescent="0.2">
      <c r="A17" s="81">
        <v>3</v>
      </c>
      <c r="B17" s="6" t="s">
        <v>8</v>
      </c>
      <c r="C17" s="198">
        <v>370.18336999999997</v>
      </c>
      <c r="D17" s="218">
        <v>420.36237</v>
      </c>
      <c r="E17" s="218">
        <v>528.24818999999991</v>
      </c>
      <c r="F17" s="198">
        <v>581.74155000000007</v>
      </c>
      <c r="G17" s="198">
        <v>631.82428000000004</v>
      </c>
      <c r="H17" s="198">
        <v>670.88154000000009</v>
      </c>
      <c r="I17" s="198">
        <v>676.81281000000001</v>
      </c>
      <c r="J17" s="198"/>
      <c r="K17" s="198"/>
      <c r="L17" s="198"/>
      <c r="M17" s="198"/>
      <c r="N17" s="198"/>
    </row>
    <row r="18" spans="1:14" ht="20.100000000000001" customHeight="1" x14ac:dyDescent="0.2">
      <c r="A18" s="81">
        <v>4</v>
      </c>
      <c r="B18" s="81" t="s">
        <v>66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</row>
    <row r="19" spans="1:14" ht="20.100000000000001" customHeight="1" x14ac:dyDescent="0.2">
      <c r="A19" s="85">
        <v>5</v>
      </c>
      <c r="B19" s="6" t="s">
        <v>6</v>
      </c>
      <c r="C19" s="198">
        <v>32864.426670000001</v>
      </c>
      <c r="D19" s="218">
        <v>33053.876550000001</v>
      </c>
      <c r="E19" s="218">
        <v>32532.226429999999</v>
      </c>
      <c r="F19" s="198">
        <v>32422.812760000001</v>
      </c>
      <c r="G19" s="198">
        <v>32216.479070000001</v>
      </c>
      <c r="H19" s="198">
        <v>40053.289770000003</v>
      </c>
      <c r="I19" s="198">
        <v>35126.455929999996</v>
      </c>
      <c r="J19" s="198"/>
      <c r="K19" s="198"/>
      <c r="L19" s="198"/>
      <c r="M19" s="198"/>
      <c r="N19" s="198"/>
    </row>
    <row r="20" spans="1:14" ht="20.100000000000001" customHeight="1" x14ac:dyDescent="0.2">
      <c r="A20" s="84" t="s">
        <v>82</v>
      </c>
      <c r="B20" s="6" t="s">
        <v>70</v>
      </c>
      <c r="C20" s="256">
        <v>1073.97108</v>
      </c>
      <c r="D20" s="218">
        <v>1072.9297300000001</v>
      </c>
      <c r="E20" s="218">
        <v>2209.85682</v>
      </c>
      <c r="F20" s="256">
        <v>2124.7900399999999</v>
      </c>
      <c r="G20" s="256">
        <v>2146.8096299999997</v>
      </c>
      <c r="H20" s="256">
        <v>2002.8277700000001</v>
      </c>
      <c r="I20" s="256">
        <v>1902.35535</v>
      </c>
      <c r="J20" s="256"/>
      <c r="K20" s="256"/>
      <c r="L20" s="256"/>
      <c r="M20" s="256"/>
      <c r="N20" s="256"/>
    </row>
    <row r="21" spans="1:14" ht="20.100000000000001" customHeight="1" x14ac:dyDescent="0.2">
      <c r="A21" s="137"/>
      <c r="B21" s="138" t="s">
        <v>67</v>
      </c>
      <c r="C21" s="257">
        <f>C13+C14+C20</f>
        <v>80173.30812999999</v>
      </c>
      <c r="D21" s="257">
        <f t="shared" ref="D21:N21" si="4">D13+D14+D20</f>
        <v>81103.792490000007</v>
      </c>
      <c r="E21" s="257">
        <f t="shared" si="4"/>
        <v>82740.304719999986</v>
      </c>
      <c r="F21" s="257">
        <f t="shared" si="4"/>
        <v>83870.095220000017</v>
      </c>
      <c r="G21" s="257">
        <f t="shared" si="4"/>
        <v>83702.177920000002</v>
      </c>
      <c r="H21" s="257">
        <f t="shared" si="4"/>
        <v>90193.515829999989</v>
      </c>
      <c r="I21" s="257">
        <f t="shared" si="4"/>
        <v>85703.927779999998</v>
      </c>
      <c r="J21" s="257">
        <f t="shared" si="4"/>
        <v>0</v>
      </c>
      <c r="K21" s="257">
        <f t="shared" si="4"/>
        <v>0</v>
      </c>
      <c r="L21" s="257">
        <f t="shared" si="4"/>
        <v>0</v>
      </c>
      <c r="M21" s="257">
        <f t="shared" si="4"/>
        <v>0</v>
      </c>
      <c r="N21" s="257">
        <f t="shared" si="4"/>
        <v>0</v>
      </c>
    </row>
    <row r="22" spans="1:14" ht="20.100000000000001" customHeight="1" x14ac:dyDescent="0.2">
      <c r="A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20.100000000000001" customHeight="1" x14ac:dyDescent="0.2">
      <c r="A23" s="12"/>
      <c r="B23" s="47" t="s">
        <v>48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ht="20.100000000000001" customHeight="1" x14ac:dyDescent="0.2">
      <c r="A24" s="12"/>
      <c r="B24" s="3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ht="20.100000000000001" customHeight="1" x14ac:dyDescent="0.2">
      <c r="A25" s="12"/>
      <c r="B25" s="13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20.100000000000001" customHeight="1" x14ac:dyDescent="0.2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20.100000000000001" customHeight="1" x14ac:dyDescent="0.2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31"/>
      <c r="B28" s="31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4" x14ac:dyDescent="0.2">
      <c r="A29" s="31"/>
      <c r="B29" s="31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4" x14ac:dyDescent="0.2">
      <c r="A30" s="31"/>
      <c r="B30" s="31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4" x14ac:dyDescent="0.2">
      <c r="A31" s="31"/>
      <c r="B31" s="31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1:14" x14ac:dyDescent="0.2">
      <c r="A32" s="31"/>
      <c r="B32" s="31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1:14" x14ac:dyDescent="0.2">
      <c r="A33" s="31"/>
      <c r="B33" s="31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spans="1:14" x14ac:dyDescent="0.2">
      <c r="A34" s="31"/>
      <c r="B34" s="31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1:14" x14ac:dyDescent="0.2">
      <c r="A35" s="31"/>
      <c r="B35" s="31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1:14" x14ac:dyDescent="0.2">
      <c r="A36" s="31"/>
      <c r="B36" s="31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1:14" x14ac:dyDescent="0.2">
      <c r="A37" s="31"/>
      <c r="B37" s="31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B42"/>
  <sheetViews>
    <sheetView zoomScaleNormal="100" workbookViewId="0">
      <selection activeCell="B1" sqref="B1"/>
    </sheetView>
  </sheetViews>
  <sheetFormatPr defaultRowHeight="12.75" x14ac:dyDescent="0.2"/>
  <cols>
    <col min="1" max="1" width="3.7109375" customWidth="1"/>
    <col min="2" max="2" width="32.7109375" customWidth="1"/>
    <col min="3" max="14" width="11.28515625" customWidth="1"/>
  </cols>
  <sheetData>
    <row r="1" spans="1:28" ht="15" customHeight="1" thickBot="1" x14ac:dyDescent="0.25">
      <c r="A1" s="125"/>
      <c r="B1" s="126" t="str">
        <f>Cover!A9</f>
        <v>Univerzitná nemocnica Martin</v>
      </c>
      <c r="C1" s="127"/>
      <c r="D1" s="128"/>
      <c r="E1" s="128"/>
      <c r="F1" s="128"/>
      <c r="G1" s="128"/>
      <c r="H1" s="49"/>
    </row>
    <row r="2" spans="1:28" ht="24.75" customHeight="1" thickBot="1" x14ac:dyDescent="0.25">
      <c r="A2" s="250" t="s">
        <v>0</v>
      </c>
      <c r="B2" s="251"/>
      <c r="C2" s="139" t="s">
        <v>113</v>
      </c>
      <c r="D2" s="139" t="s">
        <v>120</v>
      </c>
      <c r="E2" s="139" t="s">
        <v>121</v>
      </c>
      <c r="F2" s="139" t="s">
        <v>122</v>
      </c>
      <c r="G2" s="139" t="s">
        <v>123</v>
      </c>
      <c r="H2" s="139" t="s">
        <v>125</v>
      </c>
      <c r="I2" s="139" t="s">
        <v>128</v>
      </c>
      <c r="J2" s="139" t="s">
        <v>124</v>
      </c>
      <c r="K2" s="139" t="s">
        <v>126</v>
      </c>
      <c r="L2" s="139" t="s">
        <v>129</v>
      </c>
      <c r="M2" s="139" t="s">
        <v>114</v>
      </c>
      <c r="N2" s="140" t="s">
        <v>115</v>
      </c>
    </row>
    <row r="3" spans="1:28" ht="18" customHeight="1" x14ac:dyDescent="0.25">
      <c r="A3" s="172" t="s">
        <v>87</v>
      </c>
      <c r="B3" s="173"/>
      <c r="C3" s="174">
        <v>2665</v>
      </c>
      <c r="D3" s="210">
        <f t="shared" ref="D3:L3" si="0">C40</f>
        <v>380</v>
      </c>
      <c r="E3" s="175">
        <f t="shared" si="0"/>
        <v>36</v>
      </c>
      <c r="F3" s="175">
        <f t="shared" si="0"/>
        <v>1480</v>
      </c>
      <c r="G3" s="175">
        <f t="shared" si="0"/>
        <v>1829</v>
      </c>
      <c r="H3" s="175">
        <f t="shared" si="0"/>
        <v>2059</v>
      </c>
      <c r="I3" s="175">
        <f t="shared" si="0"/>
        <v>2036</v>
      </c>
      <c r="J3" s="175">
        <f t="shared" si="0"/>
        <v>1599</v>
      </c>
      <c r="K3" s="175">
        <f t="shared" si="0"/>
        <v>898</v>
      </c>
      <c r="L3" s="175">
        <f t="shared" si="0"/>
        <v>398</v>
      </c>
      <c r="M3" s="175">
        <f t="shared" ref="M3" si="1">L40</f>
        <v>228</v>
      </c>
      <c r="N3" s="176">
        <f>L40</f>
        <v>228</v>
      </c>
    </row>
    <row r="4" spans="1:28" x14ac:dyDescent="0.2">
      <c r="A4" s="245" t="s">
        <v>56</v>
      </c>
      <c r="B4" s="246"/>
      <c r="C4" s="167"/>
      <c r="D4" s="167"/>
      <c r="E4" s="167"/>
      <c r="F4" s="167"/>
      <c r="G4" s="168"/>
      <c r="H4" s="167"/>
      <c r="I4" s="167"/>
      <c r="J4" s="169"/>
      <c r="K4" s="170"/>
      <c r="L4" s="167"/>
      <c r="M4" s="167"/>
      <c r="N4" s="171"/>
    </row>
    <row r="5" spans="1:28" ht="14.1" customHeight="1" x14ac:dyDescent="0.2">
      <c r="A5" s="107"/>
      <c r="B5" s="106" t="s">
        <v>57</v>
      </c>
      <c r="C5" s="98"/>
      <c r="D5" s="40"/>
      <c r="E5" s="40"/>
      <c r="F5" s="40"/>
      <c r="G5" s="42"/>
      <c r="H5" s="40"/>
      <c r="I5" s="42"/>
      <c r="J5" s="40"/>
      <c r="K5" s="40"/>
      <c r="L5" s="40"/>
      <c r="M5" s="99"/>
      <c r="N5" s="101"/>
      <c r="O5" s="65"/>
      <c r="Q5" s="66"/>
      <c r="R5" s="66"/>
      <c r="T5" s="66"/>
      <c r="U5" s="66"/>
      <c r="V5" s="67"/>
      <c r="W5" s="67"/>
      <c r="X5" s="67"/>
      <c r="Y5" s="67"/>
      <c r="Z5" s="67"/>
      <c r="AA5" s="67"/>
      <c r="AB5" s="67"/>
    </row>
    <row r="6" spans="1:28" ht="14.1" customHeight="1" x14ac:dyDescent="0.2">
      <c r="A6" s="107"/>
      <c r="B6" s="106" t="s">
        <v>58</v>
      </c>
      <c r="C6" s="182">
        <v>0</v>
      </c>
      <c r="D6" s="40">
        <v>0</v>
      </c>
      <c r="E6" s="40">
        <v>0</v>
      </c>
      <c r="F6" s="40">
        <v>0</v>
      </c>
      <c r="G6" s="42">
        <v>0</v>
      </c>
      <c r="H6" s="40">
        <v>0</v>
      </c>
      <c r="I6" s="42">
        <v>0</v>
      </c>
      <c r="J6" s="40">
        <v>0</v>
      </c>
      <c r="K6" s="40">
        <v>0</v>
      </c>
      <c r="L6" s="40">
        <v>0</v>
      </c>
      <c r="M6" s="99"/>
      <c r="N6" s="101"/>
      <c r="O6" s="65"/>
      <c r="V6" s="67"/>
      <c r="W6" s="67"/>
      <c r="X6" s="67"/>
      <c r="Y6" s="67"/>
      <c r="Z6" s="67"/>
      <c r="AA6" s="67"/>
      <c r="AB6" s="67"/>
    </row>
    <row r="7" spans="1:28" ht="14.1" customHeight="1" x14ac:dyDescent="0.2">
      <c r="A7" s="107"/>
      <c r="B7" s="106" t="s">
        <v>59</v>
      </c>
      <c r="C7" s="182">
        <v>0</v>
      </c>
      <c r="D7" s="40">
        <v>0</v>
      </c>
      <c r="E7" s="40">
        <v>0</v>
      </c>
      <c r="F7" s="40">
        <v>0</v>
      </c>
      <c r="G7" s="42">
        <v>0</v>
      </c>
      <c r="H7" s="40">
        <v>0</v>
      </c>
      <c r="I7" s="42">
        <v>0</v>
      </c>
      <c r="J7" s="40">
        <v>0</v>
      </c>
      <c r="K7" s="40">
        <v>0</v>
      </c>
      <c r="L7" s="40">
        <v>0</v>
      </c>
      <c r="M7" s="99"/>
      <c r="N7" s="101"/>
      <c r="O7" s="65"/>
      <c r="V7" s="67"/>
      <c r="W7" s="67"/>
      <c r="X7" s="67"/>
      <c r="Y7" s="67"/>
      <c r="Z7" s="67"/>
      <c r="AA7" s="67"/>
      <c r="AB7" s="67"/>
    </row>
    <row r="8" spans="1:28" ht="14.1" customHeight="1" thickBot="1" x14ac:dyDescent="0.25">
      <c r="A8" s="129"/>
      <c r="B8" s="130" t="s">
        <v>63</v>
      </c>
      <c r="C8" s="183">
        <v>3</v>
      </c>
      <c r="D8" s="184">
        <v>3</v>
      </c>
      <c r="E8" s="184">
        <v>3</v>
      </c>
      <c r="F8" s="184">
        <v>3</v>
      </c>
      <c r="G8" s="211">
        <v>3</v>
      </c>
      <c r="H8" s="184">
        <v>3</v>
      </c>
      <c r="I8" s="211">
        <v>3</v>
      </c>
      <c r="J8" s="184">
        <v>3</v>
      </c>
      <c r="K8" s="184">
        <v>3</v>
      </c>
      <c r="L8" s="184">
        <v>3</v>
      </c>
      <c r="M8" s="131"/>
      <c r="N8" s="132"/>
      <c r="O8" s="65"/>
      <c r="Q8" s="66"/>
      <c r="V8" s="67"/>
      <c r="W8" s="67"/>
      <c r="X8" s="67"/>
      <c r="Y8" s="67"/>
      <c r="Z8" s="67"/>
      <c r="AA8" s="67"/>
      <c r="AB8" s="67"/>
    </row>
    <row r="9" spans="1:28" ht="14.1" customHeight="1" x14ac:dyDescent="0.2">
      <c r="A9" s="144" t="s">
        <v>34</v>
      </c>
      <c r="B9" s="145"/>
      <c r="C9" s="179">
        <f>C17</f>
        <v>6215</v>
      </c>
      <c r="D9" s="179">
        <f t="shared" ref="D9:L9" si="2">D17</f>
        <v>8190</v>
      </c>
      <c r="E9" s="179">
        <f t="shared" si="2"/>
        <v>9735</v>
      </c>
      <c r="F9" s="179">
        <f t="shared" si="2"/>
        <v>8331</v>
      </c>
      <c r="G9" s="179">
        <f t="shared" si="2"/>
        <v>8613</v>
      </c>
      <c r="H9" s="179">
        <f t="shared" si="2"/>
        <v>16399</v>
      </c>
      <c r="I9" s="179">
        <f t="shared" si="2"/>
        <v>12737</v>
      </c>
      <c r="J9" s="179">
        <f t="shared" si="2"/>
        <v>7733</v>
      </c>
      <c r="K9" s="179">
        <f t="shared" si="2"/>
        <v>7600</v>
      </c>
      <c r="L9" s="179">
        <f t="shared" si="2"/>
        <v>7600</v>
      </c>
      <c r="M9" s="146"/>
      <c r="N9" s="180"/>
    </row>
    <row r="10" spans="1:28" ht="14.1" customHeight="1" x14ac:dyDescent="0.2">
      <c r="A10" s="58"/>
      <c r="B10" s="108" t="s">
        <v>13</v>
      </c>
      <c r="C10" s="41">
        <v>5452</v>
      </c>
      <c r="D10" s="42">
        <v>5370</v>
      </c>
      <c r="E10" s="42">
        <v>5368</v>
      </c>
      <c r="F10" s="40">
        <v>5472</v>
      </c>
      <c r="G10" s="42">
        <v>5632</v>
      </c>
      <c r="H10" s="40">
        <v>6286</v>
      </c>
      <c r="I10" s="40">
        <v>5732</v>
      </c>
      <c r="J10" s="40">
        <v>5717</v>
      </c>
      <c r="K10" s="40">
        <v>5500</v>
      </c>
      <c r="L10" s="40">
        <v>5500</v>
      </c>
      <c r="M10" s="40"/>
      <c r="N10" s="68"/>
      <c r="Q10" s="66"/>
      <c r="V10" s="67"/>
      <c r="W10" s="67"/>
      <c r="X10" s="67"/>
      <c r="Y10" s="67"/>
      <c r="Z10" s="67"/>
      <c r="AA10" s="67"/>
      <c r="AB10" s="67"/>
    </row>
    <row r="11" spans="1:28" ht="14.1" customHeight="1" x14ac:dyDescent="0.2">
      <c r="A11" s="58"/>
      <c r="B11" s="108" t="s">
        <v>14</v>
      </c>
      <c r="C11" s="41">
        <v>10</v>
      </c>
      <c r="D11" s="42">
        <v>1493</v>
      </c>
      <c r="E11" s="42">
        <v>3199</v>
      </c>
      <c r="F11" s="40">
        <v>1661</v>
      </c>
      <c r="G11" s="42">
        <v>1659</v>
      </c>
      <c r="H11" s="40">
        <v>1455</v>
      </c>
      <c r="I11" s="40">
        <v>1606</v>
      </c>
      <c r="J11" s="40">
        <v>1500</v>
      </c>
      <c r="K11" s="40">
        <v>1500</v>
      </c>
      <c r="L11" s="40">
        <v>1500</v>
      </c>
      <c r="M11" s="40"/>
      <c r="N11" s="68"/>
      <c r="V11" s="67"/>
      <c r="W11" s="67"/>
      <c r="X11" s="67"/>
      <c r="Y11" s="67"/>
      <c r="Z11" s="67"/>
      <c r="AA11" s="67"/>
      <c r="AB11" s="67"/>
    </row>
    <row r="12" spans="1:28" ht="14.1" customHeight="1" x14ac:dyDescent="0.2">
      <c r="A12" s="58"/>
      <c r="B12" s="108" t="s">
        <v>15</v>
      </c>
      <c r="C12" s="41">
        <v>392</v>
      </c>
      <c r="D12" s="42">
        <v>399</v>
      </c>
      <c r="E12" s="42">
        <v>387</v>
      </c>
      <c r="F12" s="40">
        <v>391</v>
      </c>
      <c r="G12" s="42">
        <v>493</v>
      </c>
      <c r="H12" s="40">
        <v>453</v>
      </c>
      <c r="I12" s="40">
        <v>411</v>
      </c>
      <c r="J12" s="40">
        <v>455</v>
      </c>
      <c r="K12" s="40">
        <v>400</v>
      </c>
      <c r="L12" s="40">
        <v>400</v>
      </c>
      <c r="M12" s="40"/>
      <c r="N12" s="68"/>
      <c r="P12" s="247"/>
      <c r="Q12" s="247"/>
      <c r="V12" s="67"/>
      <c r="W12" s="67"/>
      <c r="X12" s="67"/>
      <c r="Y12" s="67"/>
      <c r="Z12" s="67"/>
      <c r="AA12" s="67"/>
      <c r="AB12" s="67"/>
    </row>
    <row r="13" spans="1:28" ht="14.1" customHeight="1" x14ac:dyDescent="0.2">
      <c r="A13" s="147"/>
      <c r="B13" s="148" t="s">
        <v>35</v>
      </c>
      <c r="C13" s="149">
        <f>C10+C11+C12</f>
        <v>5854</v>
      </c>
      <c r="D13" s="149">
        <f t="shared" ref="D13:L13" si="3">D10+D11+D12</f>
        <v>7262</v>
      </c>
      <c r="E13" s="149">
        <f t="shared" si="3"/>
        <v>8954</v>
      </c>
      <c r="F13" s="149">
        <f t="shared" si="3"/>
        <v>7524</v>
      </c>
      <c r="G13" s="149">
        <f t="shared" si="3"/>
        <v>7784</v>
      </c>
      <c r="H13" s="149">
        <f t="shared" si="3"/>
        <v>8194</v>
      </c>
      <c r="I13" s="149">
        <f t="shared" si="3"/>
        <v>7749</v>
      </c>
      <c r="J13" s="149">
        <f t="shared" si="3"/>
        <v>7672</v>
      </c>
      <c r="K13" s="149">
        <f t="shared" si="3"/>
        <v>7400</v>
      </c>
      <c r="L13" s="149">
        <f t="shared" si="3"/>
        <v>7400</v>
      </c>
      <c r="M13" s="149">
        <f t="shared" ref="L13:N13" si="4">SUM(M10:M12)</f>
        <v>0</v>
      </c>
      <c r="N13" s="150">
        <f t="shared" si="4"/>
        <v>0</v>
      </c>
    </row>
    <row r="14" spans="1:28" ht="14.1" customHeight="1" x14ac:dyDescent="0.2">
      <c r="A14" s="58"/>
      <c r="B14" s="106" t="s">
        <v>36</v>
      </c>
      <c r="C14" s="41">
        <v>361</v>
      </c>
      <c r="D14" s="42">
        <v>73</v>
      </c>
      <c r="E14" s="42">
        <v>85</v>
      </c>
      <c r="F14" s="40">
        <v>128</v>
      </c>
      <c r="G14" s="42">
        <v>227</v>
      </c>
      <c r="H14" s="40">
        <v>109</v>
      </c>
      <c r="I14" s="40">
        <v>4580</v>
      </c>
      <c r="J14" s="64">
        <v>61</v>
      </c>
      <c r="K14" s="40">
        <v>200</v>
      </c>
      <c r="L14" s="40">
        <v>200</v>
      </c>
      <c r="M14" s="40"/>
      <c r="N14" s="68"/>
      <c r="P14" s="66"/>
      <c r="Q14" s="66"/>
      <c r="V14" s="67"/>
      <c r="W14" s="67"/>
      <c r="X14" s="67"/>
      <c r="Y14" s="67"/>
      <c r="Z14" s="67"/>
      <c r="AA14" s="67"/>
      <c r="AB14" s="67"/>
    </row>
    <row r="15" spans="1:28" ht="14.1" customHeight="1" x14ac:dyDescent="0.2">
      <c r="A15" s="102"/>
      <c r="B15" s="106" t="s">
        <v>61</v>
      </c>
      <c r="C15" s="103">
        <v>0</v>
      </c>
      <c r="D15" s="42">
        <v>0</v>
      </c>
      <c r="E15" s="42">
        <v>0</v>
      </c>
      <c r="F15" s="40">
        <v>28</v>
      </c>
      <c r="G15" s="42">
        <v>0</v>
      </c>
      <c r="H15" s="40">
        <v>53</v>
      </c>
      <c r="I15" s="40">
        <v>9</v>
      </c>
      <c r="J15" s="40">
        <v>0</v>
      </c>
      <c r="K15" s="40">
        <v>0</v>
      </c>
      <c r="L15" s="40">
        <v>0</v>
      </c>
      <c r="M15" s="99"/>
      <c r="N15" s="101"/>
      <c r="O15" s="65"/>
      <c r="P15" s="66"/>
      <c r="Q15" s="66"/>
      <c r="V15" s="67"/>
      <c r="W15" s="67"/>
      <c r="X15" s="67"/>
      <c r="Y15" s="67"/>
      <c r="Z15" s="67"/>
      <c r="AA15" s="67"/>
      <c r="AB15" s="67"/>
    </row>
    <row r="16" spans="1:28" ht="14.1" customHeight="1" x14ac:dyDescent="0.2">
      <c r="A16" s="102"/>
      <c r="B16" s="106" t="s">
        <v>60</v>
      </c>
      <c r="C16" s="103">
        <v>0</v>
      </c>
      <c r="D16" s="42">
        <v>855</v>
      </c>
      <c r="E16" s="42">
        <v>696</v>
      </c>
      <c r="F16" s="40">
        <v>651</v>
      </c>
      <c r="G16" s="42">
        <v>602</v>
      </c>
      <c r="H16" s="40">
        <v>8043</v>
      </c>
      <c r="I16" s="40">
        <v>399</v>
      </c>
      <c r="J16" s="40">
        <v>0</v>
      </c>
      <c r="K16" s="40">
        <v>0</v>
      </c>
      <c r="L16" s="40">
        <v>0</v>
      </c>
      <c r="M16" s="99"/>
      <c r="N16" s="101"/>
      <c r="O16" s="65"/>
      <c r="P16" s="66"/>
      <c r="Q16" s="66"/>
      <c r="V16" s="67"/>
      <c r="W16" s="67"/>
      <c r="X16" s="67"/>
      <c r="Y16" s="67"/>
      <c r="Z16" s="67"/>
      <c r="AA16" s="67"/>
      <c r="AB16" s="67"/>
    </row>
    <row r="17" spans="1:28" ht="14.1" customHeight="1" thickBot="1" x14ac:dyDescent="0.25">
      <c r="A17" s="159"/>
      <c r="B17" s="160" t="s">
        <v>64</v>
      </c>
      <c r="C17" s="161">
        <f>SUM(C13:C16)</f>
        <v>6215</v>
      </c>
      <c r="D17" s="161">
        <f t="shared" ref="D17:L17" si="5">SUM(D13:D16)</f>
        <v>8190</v>
      </c>
      <c r="E17" s="161">
        <f t="shared" si="5"/>
        <v>9735</v>
      </c>
      <c r="F17" s="161">
        <f t="shared" si="5"/>
        <v>8331</v>
      </c>
      <c r="G17" s="161">
        <f t="shared" si="5"/>
        <v>8613</v>
      </c>
      <c r="H17" s="161">
        <f t="shared" si="5"/>
        <v>16399</v>
      </c>
      <c r="I17" s="161">
        <f t="shared" si="5"/>
        <v>12737</v>
      </c>
      <c r="J17" s="161">
        <f t="shared" si="5"/>
        <v>7733</v>
      </c>
      <c r="K17" s="161">
        <f t="shared" si="5"/>
        <v>7600</v>
      </c>
      <c r="L17" s="161">
        <f t="shared" si="5"/>
        <v>7600</v>
      </c>
      <c r="M17" s="161">
        <f t="shared" ref="L17:N17" si="6">SUM(M13:M16)</f>
        <v>0</v>
      </c>
      <c r="N17" s="162">
        <f t="shared" si="6"/>
        <v>0</v>
      </c>
    </row>
    <row r="18" spans="1:28" ht="14.1" customHeight="1" x14ac:dyDescent="0.2">
      <c r="A18" s="141" t="s">
        <v>37</v>
      </c>
      <c r="B18" s="142"/>
      <c r="C18" s="157">
        <f>C38</f>
        <v>8500</v>
      </c>
      <c r="D18" s="157">
        <f t="shared" ref="D18:L18" si="7">D38</f>
        <v>8534</v>
      </c>
      <c r="E18" s="157">
        <f t="shared" si="7"/>
        <v>8291</v>
      </c>
      <c r="F18" s="157">
        <f t="shared" si="7"/>
        <v>7982</v>
      </c>
      <c r="G18" s="157">
        <f t="shared" si="7"/>
        <v>8383</v>
      </c>
      <c r="H18" s="157">
        <f t="shared" si="7"/>
        <v>16422</v>
      </c>
      <c r="I18" s="157">
        <f t="shared" si="7"/>
        <v>13174</v>
      </c>
      <c r="J18" s="157">
        <f t="shared" si="7"/>
        <v>8434</v>
      </c>
      <c r="K18" s="157">
        <f t="shared" si="7"/>
        <v>8100</v>
      </c>
      <c r="L18" s="157">
        <f t="shared" si="7"/>
        <v>7770</v>
      </c>
      <c r="M18" s="143"/>
      <c r="N18" s="158"/>
    </row>
    <row r="19" spans="1:28" ht="14.1" customHeight="1" x14ac:dyDescent="0.2">
      <c r="A19" s="59"/>
      <c r="B19" s="109" t="s">
        <v>89</v>
      </c>
      <c r="C19" s="41">
        <v>3929</v>
      </c>
      <c r="D19" s="42">
        <v>3895</v>
      </c>
      <c r="E19" s="42">
        <v>3630</v>
      </c>
      <c r="F19" s="42">
        <v>3879</v>
      </c>
      <c r="G19" s="42">
        <v>3527</v>
      </c>
      <c r="H19" s="42">
        <v>3939</v>
      </c>
      <c r="I19" s="42">
        <v>3928</v>
      </c>
      <c r="J19" s="42">
        <v>4156</v>
      </c>
      <c r="K19" s="40">
        <v>4150</v>
      </c>
      <c r="L19" s="42">
        <v>3900</v>
      </c>
      <c r="M19" s="42"/>
      <c r="N19" s="69"/>
      <c r="P19" s="70"/>
      <c r="V19" s="67"/>
      <c r="W19" s="67"/>
      <c r="X19" s="67"/>
      <c r="Y19" s="67"/>
      <c r="Z19" s="67"/>
      <c r="AA19" s="67"/>
      <c r="AB19" s="67"/>
    </row>
    <row r="20" spans="1:28" ht="14.1" customHeight="1" x14ac:dyDescent="0.2">
      <c r="A20" s="60"/>
      <c r="B20" s="110" t="s">
        <v>90</v>
      </c>
      <c r="C20" s="41">
        <v>1007</v>
      </c>
      <c r="D20" s="42">
        <v>1057</v>
      </c>
      <c r="E20" s="42">
        <v>1001</v>
      </c>
      <c r="F20" s="42">
        <v>1062</v>
      </c>
      <c r="G20" s="42">
        <v>930</v>
      </c>
      <c r="H20" s="42">
        <v>969</v>
      </c>
      <c r="I20" s="42">
        <v>1552</v>
      </c>
      <c r="J20" s="42">
        <v>1060</v>
      </c>
      <c r="K20" s="40">
        <v>1050</v>
      </c>
      <c r="L20" s="42">
        <v>1000</v>
      </c>
      <c r="M20" s="42"/>
      <c r="N20" s="69"/>
      <c r="P20" s="71"/>
      <c r="V20" s="67"/>
      <c r="W20" s="67"/>
      <c r="X20" s="67"/>
      <c r="Y20" s="67"/>
      <c r="Z20" s="67"/>
      <c r="AA20" s="67"/>
      <c r="AB20" s="67"/>
    </row>
    <row r="21" spans="1:28" ht="14.1" customHeight="1" x14ac:dyDescent="0.2">
      <c r="A21" s="59"/>
      <c r="B21" s="109" t="s">
        <v>38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72">
        <v>0</v>
      </c>
      <c r="K21" s="40">
        <v>0</v>
      </c>
      <c r="L21" s="42">
        <v>0</v>
      </c>
      <c r="M21" s="42"/>
      <c r="N21" s="69"/>
      <c r="V21" s="67"/>
      <c r="W21" s="67"/>
      <c r="X21" s="67"/>
      <c r="Y21" s="67"/>
      <c r="Z21" s="67"/>
      <c r="AA21" s="67"/>
      <c r="AB21" s="67"/>
    </row>
    <row r="22" spans="1:28" ht="14.1" customHeight="1" x14ac:dyDescent="0.2">
      <c r="A22" s="151"/>
      <c r="B22" s="152" t="s">
        <v>39</v>
      </c>
      <c r="C22" s="153">
        <f>SUM(C19:C21)</f>
        <v>4936</v>
      </c>
      <c r="D22" s="153">
        <f t="shared" ref="D22:L22" si="8">SUM(D19:D21)</f>
        <v>4952</v>
      </c>
      <c r="E22" s="153">
        <f t="shared" si="8"/>
        <v>4631</v>
      </c>
      <c r="F22" s="153">
        <f t="shared" si="8"/>
        <v>4941</v>
      </c>
      <c r="G22" s="153">
        <f t="shared" si="8"/>
        <v>4457</v>
      </c>
      <c r="H22" s="153">
        <f t="shared" si="8"/>
        <v>4908</v>
      </c>
      <c r="I22" s="153">
        <f t="shared" si="8"/>
        <v>5480</v>
      </c>
      <c r="J22" s="153">
        <f t="shared" si="8"/>
        <v>5216</v>
      </c>
      <c r="K22" s="153">
        <f t="shared" si="8"/>
        <v>5200</v>
      </c>
      <c r="L22" s="153">
        <f t="shared" si="8"/>
        <v>4900</v>
      </c>
      <c r="M22" s="153">
        <f t="shared" ref="L22:N22" si="9">SUM(M19:M21)</f>
        <v>0</v>
      </c>
      <c r="N22" s="154">
        <f t="shared" si="9"/>
        <v>0</v>
      </c>
    </row>
    <row r="23" spans="1:28" ht="14.1" customHeight="1" x14ac:dyDescent="0.2">
      <c r="A23" s="61"/>
      <c r="B23" s="111" t="s">
        <v>21</v>
      </c>
      <c r="C23" s="41">
        <v>1639</v>
      </c>
      <c r="D23" s="42">
        <v>1028</v>
      </c>
      <c r="E23" s="42">
        <v>596</v>
      </c>
      <c r="F23" s="42">
        <v>509</v>
      </c>
      <c r="G23" s="42">
        <v>957</v>
      </c>
      <c r="H23" s="42">
        <v>1756</v>
      </c>
      <c r="I23" s="42">
        <v>2240</v>
      </c>
      <c r="J23" s="40">
        <v>1000</v>
      </c>
      <c r="K23" s="40">
        <v>900</v>
      </c>
      <c r="L23" s="42">
        <v>900</v>
      </c>
      <c r="M23" s="42"/>
      <c r="N23" s="69"/>
      <c r="P23" s="49"/>
      <c r="V23" s="67"/>
      <c r="W23" s="67"/>
      <c r="X23" s="67"/>
      <c r="Y23" s="67"/>
      <c r="Z23" s="67"/>
      <c r="AA23" s="67"/>
      <c r="AB23" s="67"/>
    </row>
    <row r="24" spans="1:28" ht="14.1" customHeight="1" x14ac:dyDescent="0.2">
      <c r="A24" s="61"/>
      <c r="B24" s="111" t="s">
        <v>83</v>
      </c>
      <c r="C24" s="41">
        <v>117</v>
      </c>
      <c r="D24" s="42">
        <v>191</v>
      </c>
      <c r="E24" s="42">
        <v>131</v>
      </c>
      <c r="F24" s="42">
        <v>138</v>
      </c>
      <c r="G24" s="42">
        <v>113</v>
      </c>
      <c r="H24" s="42">
        <v>144</v>
      </c>
      <c r="I24" s="42">
        <v>1677</v>
      </c>
      <c r="J24" s="40">
        <v>0</v>
      </c>
      <c r="K24" s="40">
        <v>100</v>
      </c>
      <c r="L24" s="42">
        <v>100</v>
      </c>
      <c r="M24" s="42"/>
      <c r="N24" s="69"/>
      <c r="P24" s="49"/>
      <c r="V24" s="67"/>
      <c r="W24" s="67"/>
      <c r="X24" s="67"/>
      <c r="Y24" s="67"/>
      <c r="Z24" s="67"/>
      <c r="AA24" s="67"/>
      <c r="AB24" s="67"/>
    </row>
    <row r="25" spans="1:28" ht="14.1" customHeight="1" x14ac:dyDescent="0.2">
      <c r="A25" s="61"/>
      <c r="B25" s="111" t="s">
        <v>84</v>
      </c>
      <c r="C25" s="41">
        <v>139</v>
      </c>
      <c r="D25" s="42">
        <v>92</v>
      </c>
      <c r="E25" s="42">
        <v>67</v>
      </c>
      <c r="F25" s="42">
        <v>75</v>
      </c>
      <c r="G25" s="42">
        <v>87</v>
      </c>
      <c r="H25" s="42">
        <v>90</v>
      </c>
      <c r="I25" s="42">
        <v>136</v>
      </c>
      <c r="J25" s="40">
        <v>118</v>
      </c>
      <c r="K25" s="40">
        <v>100</v>
      </c>
      <c r="L25" s="42">
        <v>100</v>
      </c>
      <c r="M25" s="42"/>
      <c r="N25" s="69"/>
      <c r="P25" s="49"/>
      <c r="V25" s="67"/>
      <c r="W25" s="67"/>
      <c r="X25" s="67"/>
      <c r="Y25" s="67"/>
      <c r="Z25" s="67"/>
      <c r="AA25" s="67"/>
      <c r="AB25" s="67"/>
    </row>
    <row r="26" spans="1:28" ht="14.1" customHeight="1" x14ac:dyDescent="0.2">
      <c r="A26" s="61"/>
      <c r="B26" s="111" t="s">
        <v>86</v>
      </c>
      <c r="C26" s="41">
        <v>852</v>
      </c>
      <c r="D26" s="42">
        <v>886</v>
      </c>
      <c r="E26" s="42">
        <v>1408</v>
      </c>
      <c r="F26" s="42">
        <v>857</v>
      </c>
      <c r="G26" s="42">
        <v>698</v>
      </c>
      <c r="H26" s="42">
        <v>1164</v>
      </c>
      <c r="I26" s="42">
        <v>1408</v>
      </c>
      <c r="J26" s="40">
        <v>1200</v>
      </c>
      <c r="K26" s="40">
        <v>1000</v>
      </c>
      <c r="L26" s="42">
        <v>1000</v>
      </c>
      <c r="M26" s="42"/>
      <c r="N26" s="69"/>
      <c r="P26" s="49"/>
      <c r="V26" s="67"/>
      <c r="W26" s="67"/>
      <c r="X26" s="67"/>
      <c r="Y26" s="67"/>
      <c r="Z26" s="67"/>
      <c r="AA26" s="67"/>
      <c r="AB26" s="67"/>
    </row>
    <row r="27" spans="1:28" ht="14.1" customHeight="1" x14ac:dyDescent="0.2">
      <c r="A27" s="61"/>
      <c r="B27" s="111" t="s">
        <v>22</v>
      </c>
      <c r="C27" s="41">
        <v>244</v>
      </c>
      <c r="D27" s="42">
        <v>180</v>
      </c>
      <c r="E27" s="42">
        <v>118</v>
      </c>
      <c r="F27" s="42">
        <v>216</v>
      </c>
      <c r="G27" s="42">
        <v>196</v>
      </c>
      <c r="H27" s="42">
        <v>257</v>
      </c>
      <c r="I27" s="42">
        <v>324</v>
      </c>
      <c r="J27" s="40">
        <v>250</v>
      </c>
      <c r="K27" s="40">
        <v>250</v>
      </c>
      <c r="L27" s="42">
        <v>250</v>
      </c>
      <c r="M27" s="42"/>
      <c r="N27" s="69"/>
      <c r="P27" s="49"/>
      <c r="Y27" s="71"/>
      <c r="AB27" s="67"/>
    </row>
    <row r="28" spans="1:28" ht="14.1" customHeight="1" x14ac:dyDescent="0.2">
      <c r="A28" s="151"/>
      <c r="B28" s="152" t="s">
        <v>23</v>
      </c>
      <c r="C28" s="153">
        <f t="shared" ref="C28:L28" si="10">SUM(C23:C27)</f>
        <v>2991</v>
      </c>
      <c r="D28" s="153">
        <f t="shared" si="10"/>
        <v>2377</v>
      </c>
      <c r="E28" s="153">
        <f t="shared" si="10"/>
        <v>2320</v>
      </c>
      <c r="F28" s="153">
        <f t="shared" si="10"/>
        <v>1795</v>
      </c>
      <c r="G28" s="153">
        <f t="shared" si="10"/>
        <v>2051</v>
      </c>
      <c r="H28" s="153">
        <f t="shared" si="10"/>
        <v>3411</v>
      </c>
      <c r="I28" s="153">
        <f t="shared" si="10"/>
        <v>5785</v>
      </c>
      <c r="J28" s="153">
        <f t="shared" si="10"/>
        <v>2568</v>
      </c>
      <c r="K28" s="153">
        <f t="shared" si="10"/>
        <v>2350</v>
      </c>
      <c r="L28" s="153">
        <f t="shared" si="10"/>
        <v>2350</v>
      </c>
      <c r="M28" s="153">
        <f t="shared" ref="L28:N28" si="11">SUM(M23:M27)</f>
        <v>0</v>
      </c>
      <c r="N28" s="154">
        <f t="shared" si="11"/>
        <v>0</v>
      </c>
      <c r="O28" s="73"/>
      <c r="P28" s="49"/>
    </row>
    <row r="29" spans="1:28" ht="14.1" customHeight="1" x14ac:dyDescent="0.2">
      <c r="A29" s="102"/>
      <c r="B29" s="112" t="s">
        <v>40</v>
      </c>
      <c r="C29" s="103">
        <v>124</v>
      </c>
      <c r="D29" s="42">
        <v>157</v>
      </c>
      <c r="E29" s="42">
        <v>201</v>
      </c>
      <c r="F29" s="42">
        <v>183</v>
      </c>
      <c r="G29" s="42">
        <v>186</v>
      </c>
      <c r="H29" s="42">
        <v>64</v>
      </c>
      <c r="I29" s="42">
        <v>504</v>
      </c>
      <c r="J29" s="40">
        <v>130</v>
      </c>
      <c r="K29" s="40">
        <v>130</v>
      </c>
      <c r="L29" s="42">
        <v>130</v>
      </c>
      <c r="M29" s="100"/>
      <c r="N29" s="104"/>
      <c r="O29" s="73"/>
      <c r="P29" s="49"/>
      <c r="AB29" s="67"/>
    </row>
    <row r="30" spans="1:28" ht="14.1" customHeight="1" x14ac:dyDescent="0.2">
      <c r="A30" s="61"/>
      <c r="B30" s="109" t="s">
        <v>41</v>
      </c>
      <c r="C30" s="41">
        <v>5</v>
      </c>
      <c r="D30" s="42">
        <v>5</v>
      </c>
      <c r="E30" s="42">
        <v>10</v>
      </c>
      <c r="F30" s="42">
        <v>17</v>
      </c>
      <c r="G30" s="42">
        <v>1</v>
      </c>
      <c r="H30" s="42">
        <v>8</v>
      </c>
      <c r="I30" s="42">
        <v>26</v>
      </c>
      <c r="J30" s="40">
        <v>35</v>
      </c>
      <c r="K30" s="40">
        <v>30</v>
      </c>
      <c r="L30" s="42">
        <v>20</v>
      </c>
      <c r="M30" s="42"/>
      <c r="N30" s="69"/>
      <c r="O30" s="73"/>
      <c r="P30" s="49"/>
      <c r="AB30" s="67"/>
    </row>
    <row r="31" spans="1:28" ht="14.1" customHeight="1" x14ac:dyDescent="0.2">
      <c r="A31" s="61"/>
      <c r="B31" s="109" t="s">
        <v>42</v>
      </c>
      <c r="C31" s="41">
        <v>63</v>
      </c>
      <c r="D31" s="42">
        <v>42</v>
      </c>
      <c r="E31" s="42">
        <v>7</v>
      </c>
      <c r="F31" s="42">
        <v>14</v>
      </c>
      <c r="G31" s="42">
        <v>43</v>
      </c>
      <c r="H31" s="42">
        <v>30</v>
      </c>
      <c r="I31" s="42">
        <v>64</v>
      </c>
      <c r="J31" s="40">
        <v>39</v>
      </c>
      <c r="K31" s="40">
        <v>50</v>
      </c>
      <c r="L31" s="42">
        <v>30</v>
      </c>
      <c r="M31" s="42"/>
      <c r="N31" s="69"/>
      <c r="O31" s="73"/>
      <c r="P31" s="49"/>
      <c r="Y31" s="71"/>
      <c r="AB31" s="67"/>
    </row>
    <row r="32" spans="1:28" ht="14.1" customHeight="1" x14ac:dyDescent="0.2">
      <c r="A32" s="61"/>
      <c r="B32" s="109" t="s">
        <v>43</v>
      </c>
      <c r="C32" s="41">
        <v>17</v>
      </c>
      <c r="D32" s="42">
        <v>4</v>
      </c>
      <c r="E32" s="42">
        <v>9</v>
      </c>
      <c r="F32" s="42">
        <v>8</v>
      </c>
      <c r="G32" s="42">
        <v>13</v>
      </c>
      <c r="H32" s="42">
        <v>2</v>
      </c>
      <c r="I32" s="42">
        <v>98</v>
      </c>
      <c r="J32" s="40">
        <v>12</v>
      </c>
      <c r="K32" s="40">
        <v>20</v>
      </c>
      <c r="L32" s="42">
        <v>20</v>
      </c>
      <c r="M32" s="42"/>
      <c r="N32" s="69"/>
      <c r="O32" s="73"/>
      <c r="P32" s="49"/>
      <c r="AB32" s="67"/>
    </row>
    <row r="33" spans="1:28" ht="14.1" customHeight="1" x14ac:dyDescent="0.2">
      <c r="A33" s="61"/>
      <c r="B33" s="109" t="s">
        <v>44</v>
      </c>
      <c r="C33" s="41">
        <v>7</v>
      </c>
      <c r="D33" s="42">
        <v>25</v>
      </c>
      <c r="E33" s="42">
        <v>16</v>
      </c>
      <c r="F33" s="42">
        <v>24</v>
      </c>
      <c r="G33" s="42">
        <v>14</v>
      </c>
      <c r="H33" s="42">
        <v>23</v>
      </c>
      <c r="I33" s="42">
        <v>8</v>
      </c>
      <c r="J33" s="40">
        <v>20</v>
      </c>
      <c r="K33" s="40">
        <v>20</v>
      </c>
      <c r="L33" s="42">
        <v>20</v>
      </c>
      <c r="M33" s="42"/>
      <c r="N33" s="69"/>
      <c r="O33" s="49"/>
      <c r="P33" s="49"/>
      <c r="AB33" s="67"/>
    </row>
    <row r="34" spans="1:28" ht="14.1" customHeight="1" x14ac:dyDescent="0.2">
      <c r="A34" s="151"/>
      <c r="B34" s="152" t="s">
        <v>45</v>
      </c>
      <c r="C34" s="155">
        <f>SUM(C30:C33)</f>
        <v>92</v>
      </c>
      <c r="D34" s="155">
        <f t="shared" ref="D34:L34" si="12">SUM(D30:D33)</f>
        <v>76</v>
      </c>
      <c r="E34" s="155">
        <f t="shared" si="12"/>
        <v>42</v>
      </c>
      <c r="F34" s="155">
        <f t="shared" si="12"/>
        <v>63</v>
      </c>
      <c r="G34" s="155">
        <f t="shared" si="12"/>
        <v>71</v>
      </c>
      <c r="H34" s="155">
        <f t="shared" si="12"/>
        <v>63</v>
      </c>
      <c r="I34" s="155">
        <f t="shared" si="12"/>
        <v>196</v>
      </c>
      <c r="J34" s="155">
        <f t="shared" si="12"/>
        <v>106</v>
      </c>
      <c r="K34" s="155">
        <f t="shared" si="12"/>
        <v>120</v>
      </c>
      <c r="L34" s="155">
        <f t="shared" si="12"/>
        <v>90</v>
      </c>
      <c r="M34" s="155">
        <f t="shared" ref="L34:N34" si="13">SUM(M30:M33)</f>
        <v>0</v>
      </c>
      <c r="N34" s="156">
        <f t="shared" si="13"/>
        <v>0</v>
      </c>
      <c r="P34" s="49"/>
    </row>
    <row r="35" spans="1:28" ht="14.1" customHeight="1" x14ac:dyDescent="0.2">
      <c r="A35" s="58"/>
      <c r="B35" s="109" t="s">
        <v>46</v>
      </c>
      <c r="C35" s="39">
        <v>357</v>
      </c>
      <c r="D35" s="64">
        <v>228</v>
      </c>
      <c r="E35" s="64">
        <v>290</v>
      </c>
      <c r="F35" s="42">
        <v>383</v>
      </c>
      <c r="G35" s="42">
        <v>444</v>
      </c>
      <c r="H35" s="42">
        <v>294</v>
      </c>
      <c r="I35" s="42">
        <v>934</v>
      </c>
      <c r="J35" s="40">
        <v>414</v>
      </c>
      <c r="K35" s="40">
        <v>300</v>
      </c>
      <c r="L35" s="42">
        <v>300</v>
      </c>
      <c r="M35" s="42"/>
      <c r="N35" s="69"/>
      <c r="P35" s="49"/>
      <c r="AB35" s="67"/>
    </row>
    <row r="36" spans="1:28" ht="14.1" customHeight="1" x14ac:dyDescent="0.2">
      <c r="A36" s="102"/>
      <c r="B36" s="112" t="s">
        <v>62</v>
      </c>
      <c r="C36" s="105">
        <v>0</v>
      </c>
      <c r="D36" s="40">
        <v>744</v>
      </c>
      <c r="E36" s="40">
        <v>807</v>
      </c>
      <c r="F36" s="42">
        <v>591</v>
      </c>
      <c r="G36" s="42">
        <v>1174</v>
      </c>
      <c r="H36" s="42">
        <v>7629</v>
      </c>
      <c r="I36" s="42">
        <v>266</v>
      </c>
      <c r="J36" s="40">
        <v>0</v>
      </c>
      <c r="K36" s="40">
        <v>0</v>
      </c>
      <c r="L36" s="42">
        <v>0</v>
      </c>
      <c r="M36" s="100"/>
      <c r="N36" s="104"/>
      <c r="AB36" s="67"/>
    </row>
    <row r="37" spans="1:28" ht="14.1" customHeight="1" x14ac:dyDescent="0.2">
      <c r="A37" s="102"/>
      <c r="B37" s="112" t="s">
        <v>91</v>
      </c>
      <c r="C37" s="105">
        <v>0</v>
      </c>
      <c r="D37" s="40">
        <v>0</v>
      </c>
      <c r="E37" s="40">
        <v>0</v>
      </c>
      <c r="F37" s="42">
        <v>26</v>
      </c>
      <c r="G37" s="42">
        <v>0</v>
      </c>
      <c r="H37" s="42">
        <v>53</v>
      </c>
      <c r="I37" s="42">
        <v>9</v>
      </c>
      <c r="J37" s="40">
        <v>0</v>
      </c>
      <c r="K37" s="40">
        <v>0</v>
      </c>
      <c r="L37" s="42">
        <v>0</v>
      </c>
      <c r="M37" s="100"/>
      <c r="N37" s="104"/>
      <c r="AB37" s="67"/>
    </row>
    <row r="38" spans="1:28" ht="14.1" customHeight="1" x14ac:dyDescent="0.2">
      <c r="A38" s="163"/>
      <c r="B38" s="164" t="s">
        <v>88</v>
      </c>
      <c r="C38" s="165">
        <f>C22+C28+C29+C34+C35+C36+C37</f>
        <v>8500</v>
      </c>
      <c r="D38" s="165">
        <f t="shared" ref="D38:L38" si="14">D37+D36+D35+D34+D29+D28+D22</f>
        <v>8534</v>
      </c>
      <c r="E38" s="165">
        <f t="shared" si="14"/>
        <v>8291</v>
      </c>
      <c r="F38" s="165">
        <f t="shared" si="14"/>
        <v>7982</v>
      </c>
      <c r="G38" s="165">
        <f t="shared" si="14"/>
        <v>8383</v>
      </c>
      <c r="H38" s="165">
        <f t="shared" si="14"/>
        <v>16422</v>
      </c>
      <c r="I38" s="165">
        <f t="shared" si="14"/>
        <v>13174</v>
      </c>
      <c r="J38" s="165">
        <f t="shared" si="14"/>
        <v>8434</v>
      </c>
      <c r="K38" s="165">
        <f t="shared" si="14"/>
        <v>8100</v>
      </c>
      <c r="L38" s="165">
        <f t="shared" si="14"/>
        <v>7770</v>
      </c>
      <c r="M38" s="165">
        <f t="shared" ref="L38:N38" si="15">M37+M36+M35+M34+M29+M28+M22</f>
        <v>0</v>
      </c>
      <c r="N38" s="166">
        <f t="shared" si="15"/>
        <v>0</v>
      </c>
      <c r="Y38" s="71"/>
    </row>
    <row r="39" spans="1:28" ht="14.1" customHeight="1" thickBot="1" x14ac:dyDescent="0.25">
      <c r="A39" s="114"/>
      <c r="B39" s="113" t="s">
        <v>47</v>
      </c>
      <c r="C39" s="62">
        <f>C17-C38</f>
        <v>-2285</v>
      </c>
      <c r="D39" s="62">
        <f t="shared" ref="D39:L39" si="16">D17-D38</f>
        <v>-344</v>
      </c>
      <c r="E39" s="62">
        <f t="shared" si="16"/>
        <v>1444</v>
      </c>
      <c r="F39" s="62">
        <f t="shared" si="16"/>
        <v>349</v>
      </c>
      <c r="G39" s="62">
        <f t="shared" si="16"/>
        <v>230</v>
      </c>
      <c r="H39" s="62">
        <f t="shared" si="16"/>
        <v>-23</v>
      </c>
      <c r="I39" s="62">
        <f t="shared" si="16"/>
        <v>-437</v>
      </c>
      <c r="J39" s="62">
        <f t="shared" si="16"/>
        <v>-701</v>
      </c>
      <c r="K39" s="62">
        <f t="shared" si="16"/>
        <v>-500</v>
      </c>
      <c r="L39" s="62">
        <f t="shared" si="16"/>
        <v>-170</v>
      </c>
      <c r="M39" s="62">
        <f t="shared" ref="L39:N39" si="17">M17-M38</f>
        <v>0</v>
      </c>
      <c r="N39" s="97">
        <f t="shared" si="17"/>
        <v>0</v>
      </c>
      <c r="Y39" s="67"/>
    </row>
    <row r="40" spans="1:28" ht="18" customHeight="1" thickBot="1" x14ac:dyDescent="0.3">
      <c r="A40" s="248" t="s">
        <v>50</v>
      </c>
      <c r="B40" s="249"/>
      <c r="C40" s="177">
        <f>C3+C17-C38</f>
        <v>380</v>
      </c>
      <c r="D40" s="177">
        <f t="shared" ref="D40:L40" si="18">D3+D17-D38</f>
        <v>36</v>
      </c>
      <c r="E40" s="177">
        <f t="shared" si="18"/>
        <v>1480</v>
      </c>
      <c r="F40" s="177">
        <f t="shared" si="18"/>
        <v>1829</v>
      </c>
      <c r="G40" s="177">
        <f t="shared" si="18"/>
        <v>2059</v>
      </c>
      <c r="H40" s="177">
        <f t="shared" si="18"/>
        <v>2036</v>
      </c>
      <c r="I40" s="177">
        <f t="shared" si="18"/>
        <v>1599</v>
      </c>
      <c r="J40" s="177">
        <f t="shared" si="18"/>
        <v>898</v>
      </c>
      <c r="K40" s="177">
        <f t="shared" si="18"/>
        <v>398</v>
      </c>
      <c r="L40" s="177">
        <f t="shared" si="18"/>
        <v>228</v>
      </c>
      <c r="M40" s="177">
        <f t="shared" ref="L40:N40" si="19">M3+M17-M38</f>
        <v>228</v>
      </c>
      <c r="N40" s="178">
        <f t="shared" si="19"/>
        <v>228</v>
      </c>
    </row>
    <row r="41" spans="1:28" ht="18" customHeight="1" x14ac:dyDescent="0.25">
      <c r="A41" s="54"/>
      <c r="B41" s="55"/>
      <c r="C41" s="56"/>
      <c r="D41" s="57"/>
      <c r="E41" s="57"/>
      <c r="F41" s="57"/>
      <c r="G41" s="57"/>
    </row>
    <row r="42" spans="1:28" x14ac:dyDescent="0.2">
      <c r="B42" t="s">
        <v>96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Vaslíková</cp:lastModifiedBy>
  <cp:lastPrinted>2014-02-25T09:49:46Z</cp:lastPrinted>
  <dcterms:created xsi:type="dcterms:W3CDTF">2012-03-20T09:28:01Z</dcterms:created>
  <dcterms:modified xsi:type="dcterms:W3CDTF">2021-08-27T11:17:12Z</dcterms:modified>
</cp:coreProperties>
</file>