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likova\Documents\Moje dokumenty\Ulohy MZ SR\Hlásenia hospodárenia\2020\"/>
    </mc:Choice>
  </mc:AlternateContent>
  <xr:revisionPtr revIDLastSave="0" documentId="13_ncr:1_{A2B1BF21-E6AE-42DC-A1F5-8FDF59880FB8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</workbook>
</file>

<file path=xl/calcChain.xml><?xml version="1.0" encoding="utf-8"?>
<calcChain xmlns="http://schemas.openxmlformats.org/spreadsheetml/2006/main">
  <c r="N8" i="1" l="1"/>
  <c r="D36" i="3"/>
  <c r="N3" i="4"/>
  <c r="N34" i="4"/>
  <c r="N38" i="4" s="1"/>
  <c r="N18" i="4" s="1"/>
  <c r="N28" i="4"/>
  <c r="N22" i="4"/>
  <c r="N13" i="4"/>
  <c r="N17" i="4" s="1"/>
  <c r="M8" i="1"/>
  <c r="G22" i="3"/>
  <c r="G27" i="3" s="1"/>
  <c r="F22" i="3"/>
  <c r="F27" i="3" s="1"/>
  <c r="G9" i="3"/>
  <c r="G14" i="3" s="1"/>
  <c r="F9" i="3"/>
  <c r="F14" i="3" s="1"/>
  <c r="D22" i="3"/>
  <c r="D27" i="3" s="1"/>
  <c r="C9" i="3"/>
  <c r="D9" i="3"/>
  <c r="D14" i="3" s="1"/>
  <c r="D28" i="3" l="1"/>
  <c r="D34" i="3" s="1"/>
  <c r="F28" i="3"/>
  <c r="F34" i="3" s="1"/>
  <c r="G28" i="3"/>
  <c r="G34" i="3" s="1"/>
  <c r="N9" i="4"/>
  <c r="N40" i="4"/>
  <c r="N39" i="4"/>
  <c r="M34" i="4"/>
  <c r="M38" i="4" s="1"/>
  <c r="M18" i="4" s="1"/>
  <c r="M28" i="4"/>
  <c r="M22" i="4"/>
  <c r="M17" i="4"/>
  <c r="M9" i="4" s="1"/>
  <c r="M13" i="4"/>
  <c r="M3" i="4"/>
  <c r="M40" i="4" l="1"/>
  <c r="M39" i="4"/>
  <c r="L34" i="4" l="1"/>
  <c r="L38" i="4" s="1"/>
  <c r="L18" i="4" s="1"/>
  <c r="L28" i="4"/>
  <c r="L22" i="4"/>
  <c r="L13" i="4"/>
  <c r="L17" i="4" s="1"/>
  <c r="L3" i="4"/>
  <c r="L39" i="4" l="1"/>
  <c r="L9" i="4"/>
  <c r="L40" i="4"/>
  <c r="E33" i="3" l="1"/>
  <c r="E32" i="3"/>
  <c r="E31" i="3"/>
  <c r="E30" i="3"/>
  <c r="E29" i="3"/>
  <c r="E26" i="3"/>
  <c r="E25" i="3"/>
  <c r="E24" i="3"/>
  <c r="E23" i="3"/>
  <c r="C22" i="3"/>
  <c r="C27" i="3" s="1"/>
  <c r="E27" i="3" s="1"/>
  <c r="E21" i="3"/>
  <c r="E20" i="3"/>
  <c r="E19" i="3"/>
  <c r="E18" i="3"/>
  <c r="E17" i="3"/>
  <c r="E16" i="3"/>
  <c r="E13" i="3"/>
  <c r="E12" i="3"/>
  <c r="E11" i="3"/>
  <c r="E10" i="3"/>
  <c r="C14" i="3"/>
  <c r="E8" i="3"/>
  <c r="E7" i="3"/>
  <c r="E6" i="3"/>
  <c r="C28" i="3" l="1"/>
  <c r="C34" i="3" s="1"/>
  <c r="E34" i="3" s="1"/>
  <c r="E9" i="3"/>
  <c r="E14" i="3"/>
  <c r="E22" i="3"/>
  <c r="E28" i="3" l="1"/>
  <c r="K34" i="4"/>
  <c r="K38" i="4" s="1"/>
  <c r="K28" i="4"/>
  <c r="K22" i="4"/>
  <c r="K17" i="4"/>
  <c r="K13" i="4"/>
  <c r="K9" i="4"/>
  <c r="K3" i="4"/>
  <c r="K40" i="4" l="1"/>
  <c r="K18" i="4"/>
  <c r="K39" i="4"/>
  <c r="H34" i="3" l="1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4" i="3"/>
  <c r="H13" i="3"/>
  <c r="H12" i="3"/>
  <c r="H11" i="3"/>
  <c r="H10" i="3"/>
  <c r="H9" i="3"/>
  <c r="H8" i="3"/>
  <c r="H7" i="3"/>
  <c r="H6" i="3"/>
  <c r="J34" i="4" l="1"/>
  <c r="I34" i="4"/>
  <c r="I38" i="4" s="1"/>
  <c r="J28" i="4"/>
  <c r="I28" i="4"/>
  <c r="J22" i="4"/>
  <c r="I22" i="4"/>
  <c r="I17" i="4"/>
  <c r="J13" i="4"/>
  <c r="J17" i="4" s="1"/>
  <c r="J9" i="4" s="1"/>
  <c r="I13" i="4"/>
  <c r="I9" i="4"/>
  <c r="I3" i="4"/>
  <c r="J38" i="4" l="1"/>
  <c r="J18" i="4" s="1"/>
  <c r="I40" i="4"/>
  <c r="J3" i="4" s="1"/>
  <c r="I18" i="4"/>
  <c r="I39" i="4"/>
  <c r="J40" i="4" l="1"/>
  <c r="J39" i="4"/>
  <c r="H34" i="4" l="1"/>
  <c r="H38" i="4" s="1"/>
  <c r="H18" i="4" s="1"/>
  <c r="H28" i="4"/>
  <c r="H22" i="4"/>
  <c r="H13" i="4"/>
  <c r="H17" i="4" s="1"/>
  <c r="H3" i="4"/>
  <c r="H39" i="4" l="1"/>
  <c r="H40" i="4"/>
  <c r="H9" i="4"/>
  <c r="G34" i="4" l="1"/>
  <c r="G38" i="4" s="1"/>
  <c r="G28" i="4"/>
  <c r="G22" i="4"/>
  <c r="G17" i="4"/>
  <c r="G39" i="4" s="1"/>
  <c r="G13" i="4"/>
  <c r="G9" i="4"/>
  <c r="G3" i="4"/>
  <c r="G40" i="4" l="1"/>
  <c r="G18" i="4"/>
  <c r="F34" i="4" l="1"/>
  <c r="F28" i="4"/>
  <c r="F22" i="4"/>
  <c r="F13" i="4"/>
  <c r="F17" i="4" s="1"/>
  <c r="F38" i="4" l="1"/>
  <c r="F18" i="4" s="1"/>
  <c r="F39" i="4"/>
  <c r="F9" i="4"/>
  <c r="E34" i="4" l="1"/>
  <c r="E28" i="4"/>
  <c r="E22" i="4"/>
  <c r="E13" i="4"/>
  <c r="E17" i="4" s="1"/>
  <c r="E38" i="4" l="1"/>
  <c r="E18" i="4" s="1"/>
  <c r="E39" i="4"/>
  <c r="E9" i="4"/>
  <c r="D34" i="4"/>
  <c r="D28" i="4"/>
  <c r="D22" i="4"/>
  <c r="D13" i="4"/>
  <c r="D17" i="4" s="1"/>
  <c r="D38" i="4" l="1"/>
  <c r="D18" i="4" s="1"/>
  <c r="D9" i="4"/>
  <c r="D39" i="4"/>
  <c r="C34" i="4" l="1"/>
  <c r="C28" i="4"/>
  <c r="C22" i="4"/>
  <c r="C38" i="4" s="1"/>
  <c r="C18" i="4" s="1"/>
  <c r="C13" i="4"/>
  <c r="C17" i="4" s="1"/>
  <c r="C40" i="4" l="1"/>
  <c r="C39" i="4"/>
  <c r="C9" i="4"/>
  <c r="C14" i="1"/>
  <c r="D3" i="4" l="1"/>
  <c r="D40" i="4" s="1"/>
  <c r="E3" i="4" s="1"/>
  <c r="E40" i="4" s="1"/>
  <c r="F3" i="4" s="1"/>
  <c r="F40" i="4" s="1"/>
  <c r="D14" i="1" l="1"/>
  <c r="D21" i="1" s="1"/>
  <c r="E14" i="1"/>
  <c r="E21" i="1" s="1"/>
  <c r="F14" i="1"/>
  <c r="F21" i="1" s="1"/>
  <c r="G14" i="1"/>
  <c r="G21" i="1" s="1"/>
  <c r="H14" i="1"/>
  <c r="H21" i="1" s="1"/>
  <c r="I14" i="1"/>
  <c r="I21" i="1" s="1"/>
  <c r="J14" i="1"/>
  <c r="J21" i="1" s="1"/>
  <c r="K14" i="1"/>
  <c r="K21" i="1" s="1"/>
  <c r="L14" i="1"/>
  <c r="L21" i="1" s="1"/>
  <c r="M14" i="1"/>
  <c r="M21" i="1" s="1"/>
  <c r="N14" i="1"/>
  <c r="N21" i="1" s="1"/>
  <c r="N6" i="1"/>
  <c r="M6" i="1"/>
  <c r="L6" i="1"/>
  <c r="K6" i="1"/>
  <c r="K11" i="1" s="1"/>
  <c r="J6" i="1"/>
  <c r="I6" i="1"/>
  <c r="H6" i="1"/>
  <c r="G6" i="1"/>
  <c r="F6" i="1"/>
  <c r="E6" i="1"/>
  <c r="E11" i="1" s="1"/>
  <c r="D6" i="1"/>
  <c r="C6" i="1"/>
  <c r="D4" i="1"/>
  <c r="E4" i="1"/>
  <c r="F4" i="1"/>
  <c r="G4" i="1"/>
  <c r="H4" i="1"/>
  <c r="I4" i="1"/>
  <c r="J4" i="1"/>
  <c r="K4" i="1"/>
  <c r="L4" i="1"/>
  <c r="M4" i="1"/>
  <c r="N4" i="1"/>
  <c r="C4" i="1"/>
  <c r="N11" i="1" l="1"/>
  <c r="M11" i="1"/>
  <c r="L11" i="1"/>
  <c r="I11" i="1"/>
  <c r="H11" i="1"/>
  <c r="G11" i="1"/>
  <c r="J11" i="1"/>
  <c r="F11" i="1"/>
  <c r="D11" i="1"/>
  <c r="C21" i="1" l="1"/>
  <c r="C11" i="1"/>
  <c r="B1" i="4"/>
  <c r="B1" i="1"/>
  <c r="B1" i="3"/>
</calcChain>
</file>

<file path=xl/sharedStrings.xml><?xml version="1.0" encoding="utf-8"?>
<sst xmlns="http://schemas.openxmlformats.org/spreadsheetml/2006/main" count="151" uniqueCount="135">
  <si>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</si>
  <si>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</si>
  <si>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</si>
  <si>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</si>
  <si>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</si>
  <si>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</si>
  <si>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</si>
  <si>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</si>
  <si>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</si>
  <si>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</si>
  <si>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</si>
  <si>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</si>
  <si>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</si>
  <si>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</si>
  <si>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</si>
  <si>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</si>
  <si>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</si>
  <si>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</si>
  <si>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</si>
  <si>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</si>
  <si>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</si>
  <si>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</si>
  <si>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</si>
  <si>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</si>
  <si>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</si>
  <si>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</si>
  <si>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</si>
  <si>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</si>
  <si>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</si>
  <si>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</si>
  <si>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</si>
  <si>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</si>
  <si>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</si>
  <si>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</si>
  <si>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</si>
  <si>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</si>
  <si>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</si>
  <si>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</si>
  <si>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</si>
  <si>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</si>
  <si>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</si>
  <si>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</si>
  <si>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</si>
  <si>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</si>
  <si>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</si>
  <si>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</si>
  <si>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</si>
  <si>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</si>
  <si>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</si>
  <si>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</si>
  <si>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</si>
  <si>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</si>
  <si>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</si>
  <si>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</si>
  <si>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</si>
  <si>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</si>
  <si>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</si>
  <si>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</si>
  <si>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</si>
  <si>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</si>
  <si>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</si>
  <si>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</si>
  <si>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</si>
  <si>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</si>
  <si>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</si>
  <si>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</si>
  <si>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</si>
  <si>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</si>
  <si>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</si>
  <si>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</si>
  <si>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</si>
  <si>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</si>
  <si>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</si>
  <si>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</si>
  <si>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</si>
  <si>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</si>
  <si>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</si>
  <si>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</si>
  <si>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</si>
  <si>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</si>
  <si>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</si>
  <si>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</si>
  <si>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</si>
  <si>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</si>
  <si>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</si>
  <si>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</si>
  <si>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</si>
  <si>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</si>
  <si>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</si>
  <si>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</si>
  <si>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</si>
  <si>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</si>
  <si>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</si>
  <si>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</si>
  <si>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</si>
  <si>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</si>
  <si>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</si>
  <si>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</si>
  <si>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</si>
  <si>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</si>
  <si>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</si>
  <si>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 xml:space="preserve">Komentár: </t>
  </si>
  <si>
    <t xml:space="preserve">Suma fakturovaná dodávateľmi </t>
  </si>
  <si>
    <t xml:space="preserve">Suma platieb dodávateľom </t>
  </si>
  <si>
    <t>Skutočnosť 1/2020</t>
  </si>
  <si>
    <t>rok 2020</t>
  </si>
  <si>
    <t>Skutočnosť                    k 31.1.2020</t>
  </si>
  <si>
    <t>Skutočnosť                    k 31.3.2020</t>
  </si>
  <si>
    <t>Skutočnosť                    k 30.4.2020</t>
  </si>
  <si>
    <t>Skutočnosť                    k 31.5.2020</t>
  </si>
  <si>
    <t>Skutočnosť                    k 30.6.2020</t>
  </si>
  <si>
    <t>Skutočnosť                    k 31.7.2020</t>
  </si>
  <si>
    <t>Skutočnosť                    k 29.2.2020</t>
  </si>
  <si>
    <t>Skutočnosť                    k 31.8.2020</t>
  </si>
  <si>
    <t>Skutočnosť                    k 30.9.2020</t>
  </si>
  <si>
    <t>Skutočnosť                    k 31.10.2020</t>
  </si>
  <si>
    <t>Skutočnosť                    k 30.11.2020</t>
  </si>
  <si>
    <t>Skutočnosť                    k 31.12.2020</t>
  </si>
  <si>
    <t>Skutočnosť 2/2019</t>
  </si>
  <si>
    <t>Skutočnsť 3/2020</t>
  </si>
  <si>
    <t>*</t>
  </si>
  <si>
    <t>* V ostatných prevádzkových výnosoch je zaúčtovaná dohoda o odpustení dlhu vo výške 2 832,45 tis. €</t>
  </si>
  <si>
    <t>Skutočnosť 4/2020</t>
  </si>
  <si>
    <t>Skutočnosť 5/2020</t>
  </si>
  <si>
    <t>Skutočnosť 6/2020</t>
  </si>
  <si>
    <t>Skutočnosť 7/2020</t>
  </si>
  <si>
    <t>Skutočnosť 8/2020</t>
  </si>
  <si>
    <t>Skutočnosť  9/2020</t>
  </si>
  <si>
    <t>Skutočnosť   10/2020</t>
  </si>
  <si>
    <t>Skutočnosť 11/2020</t>
  </si>
  <si>
    <t>December 2020</t>
  </si>
  <si>
    <t>December</t>
  </si>
  <si>
    <t>Január - December</t>
  </si>
  <si>
    <t>Skutočnosť 12/2020</t>
  </si>
  <si>
    <t>V položke "Počet hospitalizačných prípadov" je uvedený aj počet JZS (527 prípadov za December a 6 940 celkovo za 1-12), ktorú UNM vykazuje do zdravotných poisťovní na základe zmlúv.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</si>
</sst>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;[Red]\(#,##0\);\-"/>
    <numFmt numFmtId="165" formatCode="#,##0;[Red]\ \(#,##0\);\-"/>
    <numFmt numFmtId="166" formatCode="#,##0.000"/>
    <numFmt numFmtId="167" formatCode="#,##0.0000"/>
    <numFmt numFmtId="168" formatCode="#,##0.00;[Red]\(#,##0.00\);\-"/>
    <numFmt numFmtId="174" formatCode="#,##0.00000;[Red]\(#,##0.00000\);\-"/>
  </numFmts>
  <fonts count="22" x14ac:knownFonts="1"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40" fontId="7" fillId="0" borderId="0" applyFont="0" applyFill="0" applyBorder="0" applyAlignment="0" applyProtection="0"/>
    <xf numFmtId="0" fontId="19" fillId="0" borderId="0"/>
    <xf numFmtId="0" fontId="19" fillId="0" borderId="0"/>
    <xf numFmtId="0" fontId="8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4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0" xfId="0" applyFont="1" applyBorder="1"/>
    <xf numFmtId="164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0" fillId="0" borderId="0" xfId="0" applyFill="1"/>
    <xf numFmtId="0" fontId="8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ont="1" applyBorder="1"/>
    <xf numFmtId="0" fontId="11" fillId="0" borderId="0" xfId="0" applyFont="1" applyFill="1" applyAlignment="1">
      <alignment horizontal="center" vertical="center"/>
    </xf>
    <xf numFmtId="164" fontId="3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7" fillId="0" borderId="0" xfId="0" applyFont="1" applyFill="1" applyBorder="1"/>
    <xf numFmtId="0" fontId="0" fillId="0" borderId="0" xfId="0" applyBorder="1"/>
    <xf numFmtId="0" fontId="12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49" fontId="14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/>
    <xf numFmtId="0" fontId="13" fillId="0" borderId="9" xfId="0" applyFont="1" applyBorder="1" applyAlignment="1">
      <alignment horizontal="center"/>
    </xf>
    <xf numFmtId="16" fontId="13" fillId="0" borderId="9" xfId="0" applyNumberFormat="1" applyFont="1" applyBorder="1"/>
    <xf numFmtId="16" fontId="16" fillId="0" borderId="9" xfId="0" applyNumberFormat="1" applyFont="1" applyBorder="1"/>
    <xf numFmtId="16" fontId="13" fillId="0" borderId="9" xfId="0" applyNumberFormat="1" applyFont="1" applyBorder="1" applyAlignment="1">
      <alignment horizontal="center"/>
    </xf>
    <xf numFmtId="0" fontId="13" fillId="0" borderId="0" xfId="0" applyFont="1"/>
    <xf numFmtId="3" fontId="0" fillId="0" borderId="0" xfId="0" applyNumberFormat="1"/>
    <xf numFmtId="3" fontId="8" fillId="0" borderId="0" xfId="0" applyNumberFormat="1" applyFont="1"/>
    <xf numFmtId="3" fontId="13" fillId="0" borderId="10" xfId="0" applyNumberFormat="1" applyFont="1" applyBorder="1"/>
    <xf numFmtId="3" fontId="16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3" fontId="16" fillId="3" borderId="1" xfId="0" applyNumberFormat="1" applyFont="1" applyFill="1" applyBorder="1"/>
    <xf numFmtId="0" fontId="0" fillId="0" borderId="0" xfId="0" applyBorder="1" applyAlignment="1">
      <alignment horizontal="right"/>
    </xf>
    <xf numFmtId="49" fontId="21" fillId="2" borderId="1" xfId="0" applyNumberFormat="1" applyFont="1" applyFill="1" applyBorder="1" applyAlignment="1">
      <alignment horizontal="center" vertical="center" wrapText="1"/>
    </xf>
    <xf numFmtId="3" fontId="13" fillId="4" borderId="25" xfId="0" applyNumberFormat="1" applyFont="1" applyFill="1" applyBorder="1" applyAlignment="1">
      <alignment horizontal="right"/>
    </xf>
    <xf numFmtId="0" fontId="13" fillId="0" borderId="9" xfId="0" applyFont="1" applyFill="1" applyBorder="1" applyAlignment="1">
      <alignment horizontal="center"/>
    </xf>
    <xf numFmtId="0" fontId="13" fillId="0" borderId="2" xfId="0" applyNumberFormat="1" applyFont="1" applyFill="1" applyBorder="1"/>
    <xf numFmtId="0" fontId="14" fillId="0" borderId="9" xfId="0" applyFont="1" applyFill="1" applyBorder="1"/>
    <xf numFmtId="0" fontId="13" fillId="0" borderId="2" xfId="0" applyNumberFormat="1" applyFont="1" applyBorder="1"/>
    <xf numFmtId="0" fontId="13" fillId="0" borderId="2" xfId="0" applyNumberFormat="1" applyFont="1" applyBorder="1" applyAlignment="1">
      <alignment horizontal="left"/>
    </xf>
    <xf numFmtId="0" fontId="16" fillId="3" borderId="2" xfId="0" applyNumberFormat="1" applyFont="1" applyFill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2" xfId="0" applyNumberFormat="1" applyFont="1" applyFill="1" applyBorder="1" applyAlignment="1">
      <alignment horizontal="left"/>
    </xf>
    <xf numFmtId="0" fontId="14" fillId="4" borderId="16" xfId="0" applyNumberFormat="1" applyFont="1" applyFill="1" applyBorder="1" applyAlignment="1">
      <alignment horizontal="left"/>
    </xf>
    <xf numFmtId="0" fontId="13" fillId="4" borderId="12" xfId="0" applyFont="1" applyFill="1" applyBorder="1" applyAlignment="1">
      <alignment horizontal="center"/>
    </xf>
    <xf numFmtId="49" fontId="20" fillId="9" borderId="5" xfId="0" applyNumberFormat="1" applyFont="1" applyFill="1" applyBorder="1" applyAlignment="1">
      <alignment horizontal="center" vertical="center"/>
    </xf>
    <xf numFmtId="49" fontId="20" fillId="9" borderId="5" xfId="0" applyNumberFormat="1" applyFont="1" applyFill="1" applyBorder="1" applyAlignment="1">
      <alignment horizontal="center" vertical="center" wrapText="1"/>
    </xf>
    <xf numFmtId="0" fontId="15" fillId="0" borderId="0" xfId="0" applyFont="1" applyBorder="1"/>
    <xf numFmtId="0" fontId="13" fillId="0" borderId="0" xfId="0" applyNumberFormat="1" applyFont="1" applyBorder="1"/>
    <xf numFmtId="49" fontId="14" fillId="0" borderId="0" xfId="0" applyNumberFormat="1" applyFont="1" applyBorder="1" applyAlignment="1">
      <alignment horizontal="right"/>
    </xf>
    <xf numFmtId="0" fontId="13" fillId="0" borderId="0" xfId="0" applyFont="1" applyBorder="1"/>
    <xf numFmtId="0" fontId="14" fillId="0" borderId="12" xfId="0" applyFont="1" applyFill="1" applyBorder="1"/>
    <xf numFmtId="0" fontId="13" fillId="0" borderId="27" xfId="0" applyNumberFormat="1" applyFont="1" applyFill="1" applyBorder="1"/>
    <xf numFmtId="0" fontId="6" fillId="15" borderId="26" xfId="0" applyFont="1" applyFill="1" applyBorder="1" applyAlignment="1">
      <alignment horizontal="center" vertical="center" wrapText="1"/>
    </xf>
    <xf numFmtId="0" fontId="14" fillId="14" borderId="7" xfId="0" applyFont="1" applyFill="1" applyBorder="1"/>
    <xf numFmtId="0" fontId="13" fillId="14" borderId="8" xfId="0" applyNumberFormat="1" applyFont="1" applyFill="1" applyBorder="1"/>
    <xf numFmtId="0" fontId="14" fillId="16" borderId="7" xfId="0" applyFont="1" applyFill="1" applyBorder="1"/>
    <xf numFmtId="0" fontId="13" fillId="16" borderId="8" xfId="0" applyNumberFormat="1" applyFont="1" applyFill="1" applyBorder="1"/>
    <xf numFmtId="0" fontId="13" fillId="8" borderId="9" xfId="0" applyFont="1" applyFill="1" applyBorder="1" applyAlignment="1">
      <alignment horizontal="center"/>
    </xf>
    <xf numFmtId="0" fontId="13" fillId="8" borderId="2" xfId="0" applyNumberFormat="1" applyFont="1" applyFill="1" applyBorder="1"/>
    <xf numFmtId="0" fontId="13" fillId="7" borderId="9" xfId="0" applyFont="1" applyFill="1" applyBorder="1" applyAlignment="1">
      <alignment horizontal="center"/>
    </xf>
    <xf numFmtId="0" fontId="13" fillId="7" borderId="2" xfId="0" applyNumberFormat="1" applyFont="1" applyFill="1" applyBorder="1" applyAlignment="1">
      <alignment horizontal="left"/>
    </xf>
    <xf numFmtId="3" fontId="16" fillId="7" borderId="10" xfId="13" applyNumberFormat="1" applyFont="1" applyFill="1" applyBorder="1" applyAlignment="1">
      <alignment horizontal="right"/>
    </xf>
    <xf numFmtId="3" fontId="13" fillId="7" borderId="10" xfId="13" applyNumberFormat="1" applyFont="1" applyFill="1" applyBorder="1" applyAlignment="1">
      <alignment horizontal="right"/>
    </xf>
    <xf numFmtId="0" fontId="13" fillId="16" borderId="12" xfId="0" applyFont="1" applyFill="1" applyBorder="1" applyAlignment="1">
      <alignment horizontal="center"/>
    </xf>
    <xf numFmtId="0" fontId="13" fillId="16" borderId="27" xfId="0" applyNumberFormat="1" applyFont="1" applyFill="1" applyBorder="1"/>
    <xf numFmtId="3" fontId="16" fillId="16" borderId="24" xfId="0" applyNumberFormat="1" applyFont="1" applyFill="1" applyBorder="1"/>
    <xf numFmtId="0" fontId="13" fillId="14" borderId="9" xfId="0" applyFont="1" applyFill="1" applyBorder="1" applyAlignment="1">
      <alignment horizontal="center"/>
    </xf>
    <xf numFmtId="0" fontId="13" fillId="14" borderId="2" xfId="0" applyNumberFormat="1" applyFont="1" applyFill="1" applyBorder="1"/>
    <xf numFmtId="3" fontId="13" fillId="14" borderId="10" xfId="13" applyNumberFormat="1" applyFont="1" applyFill="1" applyBorder="1" applyAlignment="1">
      <alignment horizontal="right"/>
    </xf>
    <xf numFmtId="3" fontId="8" fillId="12" borderId="8" xfId="0" applyNumberFormat="1" applyFont="1" applyFill="1" applyBorder="1"/>
    <xf numFmtId="3" fontId="18" fillId="12" borderId="8" xfId="0" applyNumberFormat="1" applyFont="1" applyFill="1" applyBorder="1"/>
    <xf numFmtId="3" fontId="3" fillId="12" borderId="8" xfId="0" applyNumberFormat="1" applyFont="1" applyFill="1" applyBorder="1"/>
    <xf numFmtId="3" fontId="0" fillId="12" borderId="11" xfId="0" applyNumberFormat="1" applyFill="1" applyBorder="1"/>
    <xf numFmtId="0" fontId="12" fillId="13" borderId="28" xfId="0" applyNumberFormat="1" applyFont="1" applyFill="1" applyBorder="1" applyAlignment="1"/>
    <xf numFmtId="0" fontId="10" fillId="13" borderId="29" xfId="0" applyNumberFormat="1" applyFont="1" applyFill="1" applyBorder="1" applyAlignment="1"/>
    <xf numFmtId="3" fontId="14" fillId="13" borderId="31" xfId="0" applyNumberFormat="1" applyFont="1" applyFill="1" applyBorder="1"/>
    <xf numFmtId="3" fontId="14" fillId="13" borderId="26" xfId="0" applyNumberFormat="1" applyFont="1" applyFill="1" applyBorder="1" applyAlignment="1">
      <alignment horizontal="right"/>
    </xf>
    <xf numFmtId="0" fontId="0" fillId="0" borderId="0" xfId="0" applyFill="1" applyAlignment="1"/>
    <xf numFmtId="3" fontId="13" fillId="0" borderId="1" xfId="13" applyNumberFormat="1" applyFont="1" applyBorder="1" applyAlignment="1">
      <alignment horizontal="right"/>
    </xf>
    <xf numFmtId="3" fontId="13" fillId="0" borderId="1" xfId="0" applyNumberFormat="1" applyFont="1" applyBorder="1"/>
    <xf numFmtId="3" fontId="16" fillId="0" borderId="1" xfId="13" applyNumberFormat="1" applyFont="1" applyBorder="1" applyAlignment="1">
      <alignment horizontal="right"/>
    </xf>
    <xf numFmtId="3" fontId="16" fillId="0" borderId="1" xfId="0" applyNumberFormat="1" applyFont="1" applyBorder="1"/>
    <xf numFmtId="3" fontId="13" fillId="4" borderId="5" xfId="0" applyNumberFormat="1" applyFont="1" applyFill="1" applyBorder="1" applyAlignment="1">
      <alignment horizontal="right"/>
    </xf>
    <xf numFmtId="3" fontId="13" fillId="5" borderId="1" xfId="0" applyNumberFormat="1" applyFont="1" applyFill="1" applyBorder="1"/>
    <xf numFmtId="3" fontId="13" fillId="0" borderId="1" xfId="0" applyNumberFormat="1" applyFont="1" applyFill="1" applyBorder="1" applyAlignment="1">
      <alignment horizontal="right"/>
    </xf>
    <xf numFmtId="3" fontId="13" fillId="0" borderId="1" xfId="0" applyNumberFormat="1" applyFont="1" applyFill="1" applyBorder="1"/>
    <xf numFmtId="3" fontId="16" fillId="0" borderId="1" xfId="0" applyNumberFormat="1" applyFont="1" applyFill="1" applyBorder="1"/>
    <xf numFmtId="3" fontId="16" fillId="0" borderId="1" xfId="13" applyNumberFormat="1" applyFont="1" applyFill="1" applyBorder="1" applyAlignment="1">
      <alignment horizontal="right"/>
    </xf>
    <xf numFmtId="3" fontId="13" fillId="0" borderId="1" xfId="13" applyNumberFormat="1" applyFont="1" applyFill="1" applyBorder="1" applyAlignment="1">
      <alignment horizontal="right"/>
    </xf>
    <xf numFmtId="3" fontId="13" fillId="0" borderId="13" xfId="0" applyNumberFormat="1" applyFont="1" applyFill="1" applyBorder="1" applyAlignment="1">
      <alignment horizontal="right"/>
    </xf>
    <xf numFmtId="3" fontId="13" fillId="0" borderId="13" xfId="0" applyNumberFormat="1" applyFont="1" applyFill="1" applyBorder="1"/>
    <xf numFmtId="0" fontId="6" fillId="15" borderId="3" xfId="0" applyFont="1" applyFill="1" applyBorder="1" applyAlignment="1">
      <alignment horizontal="center" vertical="center" wrapText="1"/>
    </xf>
    <xf numFmtId="3" fontId="16" fillId="8" borderId="1" xfId="13" applyNumberFormat="1" applyFont="1" applyFill="1" applyBorder="1" applyAlignment="1">
      <alignment horizontal="right"/>
    </xf>
    <xf numFmtId="3" fontId="16" fillId="7" borderId="1" xfId="13" applyNumberFormat="1" applyFont="1" applyFill="1" applyBorder="1" applyAlignment="1">
      <alignment horizontal="right"/>
    </xf>
    <xf numFmtId="3" fontId="13" fillId="7" borderId="1" xfId="13" applyNumberFormat="1" applyFont="1" applyFill="1" applyBorder="1" applyAlignment="1">
      <alignment horizontal="right"/>
    </xf>
    <xf numFmtId="3" fontId="16" fillId="14" borderId="8" xfId="13" applyNumberFormat="1" applyFont="1" applyFill="1" applyBorder="1" applyAlignment="1">
      <alignment horizontal="right"/>
    </xf>
    <xf numFmtId="3" fontId="16" fillId="16" borderId="13" xfId="0" applyNumberFormat="1" applyFont="1" applyFill="1" applyBorder="1"/>
    <xf numFmtId="3" fontId="13" fillId="14" borderId="1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4" fillId="13" borderId="30" xfId="0" applyNumberFormat="1" applyFont="1" applyFill="1" applyBorder="1" applyAlignment="1">
      <alignment horizontal="right"/>
    </xf>
    <xf numFmtId="3" fontId="14" fillId="13" borderId="30" xfId="0" applyNumberFormat="1" applyFont="1" applyFill="1" applyBorder="1"/>
    <xf numFmtId="3" fontId="14" fillId="13" borderId="3" xfId="0" applyNumberFormat="1" applyFont="1" applyFill="1" applyBorder="1" applyAlignment="1">
      <alignment horizontal="right"/>
    </xf>
    <xf numFmtId="3" fontId="14" fillId="16" borderId="8" xfId="0" applyNumberFormat="1" applyFont="1" applyFill="1" applyBorder="1" applyAlignment="1">
      <alignment horizontal="right"/>
    </xf>
    <xf numFmtId="3" fontId="14" fillId="13" borderId="30" xfId="0" applyNumberFormat="1" applyFont="1" applyFill="1" applyBorder="1" applyAlignment="1">
      <alignment wrapText="1"/>
    </xf>
    <xf numFmtId="0" fontId="0" fillId="0" borderId="1" xfId="0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3" fontId="0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8" fillId="0" borderId="1" xfId="0" applyNumberFormat="1" applyFont="1" applyFill="1" applyBorder="1" applyAlignment="1">
      <alignment vertical="center"/>
    </xf>
    <xf numFmtId="3" fontId="4" fillId="11" borderId="2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0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Font="1" applyBorder="1" applyAlignment="1">
      <alignment vertical="center"/>
    </xf>
    <xf numFmtId="3" fontId="16" fillId="0" borderId="13" xfId="0" applyNumberFormat="1" applyFont="1" applyBorder="1"/>
    <xf numFmtId="3" fontId="13" fillId="0" borderId="13" xfId="0" applyNumberFormat="1" applyFont="1" applyBorder="1"/>
    <xf numFmtId="0" fontId="10" fillId="0" borderId="0" xfId="0" applyFont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49" fontId="4" fillId="0" borderId="14" xfId="0" applyNumberFormat="1" applyFont="1" applyBorder="1" applyAlignment="1">
      <alignment horizontal="right" vertical="center"/>
    </xf>
    <xf numFmtId="49" fontId="4" fillId="0" borderId="15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9" fontId="0" fillId="0" borderId="8" xfId="0" applyNumberFormat="1" applyBorder="1" applyAlignment="1">
      <alignment horizontal="right" vertical="center"/>
    </xf>
    <xf numFmtId="3" fontId="0" fillId="0" borderId="1" xfId="0" applyNumberFormat="1" applyFont="1" applyBorder="1" applyAlignment="1">
      <alignment vertical="center"/>
    </xf>
    <xf numFmtId="0" fontId="13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vertical="center"/>
    </xf>
    <xf numFmtId="3" fontId="0" fillId="8" borderId="1" xfId="0" applyNumberFormat="1" applyFill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9" fontId="0" fillId="0" borderId="1" xfId="0" applyNumberFormat="1" applyBorder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13" fillId="10" borderId="1" xfId="0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0" borderId="8" xfId="0" applyFont="1" applyBorder="1" applyAlignment="1">
      <alignment horizontal="left" vertical="center"/>
    </xf>
    <xf numFmtId="16" fontId="13" fillId="0" borderId="1" xfId="5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16" fontId="1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3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3" fontId="0" fillId="7" borderId="1" xfId="0" applyNumberFormat="1" applyFill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3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3" fontId="0" fillId="6" borderId="1" xfId="0" applyNumberFormat="1" applyFill="1" applyBorder="1" applyAlignment="1">
      <alignment horizontal="right" vertical="center"/>
    </xf>
    <xf numFmtId="9" fontId="0" fillId="6" borderId="1" xfId="0" applyNumberFormat="1" applyFill="1" applyBorder="1" applyAlignment="1">
      <alignment horizontal="right" vertical="center"/>
    </xf>
    <xf numFmtId="0" fontId="14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left" vertical="center"/>
    </xf>
    <xf numFmtId="3" fontId="4" fillId="12" borderId="1" xfId="0" applyNumberFormat="1" applyFont="1" applyFill="1" applyBorder="1" applyAlignment="1">
      <alignment horizontal="right" vertical="center"/>
    </xf>
    <xf numFmtId="9" fontId="4" fillId="17" borderId="1" xfId="0" applyNumberFormat="1" applyFont="1" applyFill="1" applyBorder="1" applyAlignment="1">
      <alignment horizontal="right" vertical="center"/>
    </xf>
    <xf numFmtId="16" fontId="13" fillId="0" borderId="1" xfId="0" applyNumberFormat="1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vertical="center"/>
    </xf>
    <xf numFmtId="3" fontId="4" fillId="13" borderId="1" xfId="0" applyNumberFormat="1" applyFont="1" applyFill="1" applyBorder="1" applyAlignment="1">
      <alignment horizontal="right" vertical="center"/>
    </xf>
    <xf numFmtId="9" fontId="4" fillId="13" borderId="1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4" fillId="3" borderId="0" xfId="5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horizontal="right" vertical="center"/>
    </xf>
    <xf numFmtId="165" fontId="0" fillId="0" borderId="15" xfId="0" applyNumberFormat="1" applyFont="1" applyBorder="1" applyAlignment="1">
      <alignment horizontal="right" vertical="center"/>
    </xf>
    <xf numFmtId="0" fontId="3" fillId="0" borderId="1" xfId="5" applyFill="1" applyBorder="1" applyAlignment="1">
      <alignment horizontal="left" vertical="center"/>
    </xf>
    <xf numFmtId="3" fontId="3" fillId="0" borderId="1" xfId="5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3" fontId="0" fillId="0" borderId="1" xfId="5" applyNumberFormat="1" applyFont="1" applyFill="1" applyBorder="1" applyAlignment="1">
      <alignment horizontal="right" vertical="center"/>
    </xf>
    <xf numFmtId="165" fontId="0" fillId="0" borderId="8" xfId="0" applyNumberFormat="1" applyFont="1" applyBorder="1" applyAlignment="1">
      <alignment horizontal="right" vertical="center"/>
    </xf>
    <xf numFmtId="0" fontId="0" fillId="0" borderId="1" xfId="5" applyFont="1" applyFill="1" applyBorder="1" applyAlignment="1">
      <alignment horizontal="left" vertical="center"/>
    </xf>
    <xf numFmtId="165" fontId="0" fillId="0" borderId="1" xfId="0" applyNumberFormat="1" applyFont="1" applyBorder="1" applyAlignment="1">
      <alignment horizontal="right" vertical="center"/>
    </xf>
    <xf numFmtId="3" fontId="0" fillId="0" borderId="17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168" fontId="3" fillId="0" borderId="0" xfId="0" applyNumberFormat="1" applyFont="1" applyBorder="1" applyAlignment="1">
      <alignment horizontal="right"/>
    </xf>
    <xf numFmtId="49" fontId="4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3" fontId="4" fillId="11" borderId="1" xfId="13" applyNumberFormat="1" applyFont="1" applyFill="1" applyBorder="1" applyAlignment="1">
      <alignment vertical="center"/>
    </xf>
    <xf numFmtId="0" fontId="0" fillId="0" borderId="14" xfId="0" applyFont="1" applyBorder="1"/>
    <xf numFmtId="49" fontId="0" fillId="0" borderId="15" xfId="0" applyNumberFormat="1" applyFont="1" applyBorder="1" applyAlignment="1">
      <alignment horizontal="right"/>
    </xf>
    <xf numFmtId="49" fontId="0" fillId="0" borderId="2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right" vertical="center"/>
    </xf>
    <xf numFmtId="167" fontId="4" fillId="0" borderId="15" xfId="0" applyNumberFormat="1" applyFont="1" applyBorder="1" applyAlignment="1">
      <alignment horizontal="right" vertical="center"/>
    </xf>
    <xf numFmtId="166" fontId="4" fillId="0" borderId="15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3" fontId="13" fillId="0" borderId="24" xfId="0" applyNumberFormat="1" applyFont="1" applyBorder="1"/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0" fontId="4" fillId="3" borderId="0" xfId="5" applyFont="1" applyFill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9" fontId="0" fillId="0" borderId="6" xfId="0" applyNumberFormat="1" applyBorder="1" applyAlignment="1">
      <alignment horizontal="right" vertical="center"/>
    </xf>
    <xf numFmtId="3" fontId="0" fillId="10" borderId="1" xfId="0" applyNumberFormat="1" applyFill="1" applyBorder="1" applyAlignment="1">
      <alignment horizontal="right" vertical="center"/>
    </xf>
    <xf numFmtId="9" fontId="0" fillId="10" borderId="1" xfId="0" applyNumberFormat="1" applyFill="1" applyBorder="1" applyAlignment="1">
      <alignment horizontal="right" vertical="center"/>
    </xf>
    <xf numFmtId="3" fontId="14" fillId="16" borderId="11" xfId="0" applyNumberFormat="1" applyFont="1" applyFill="1" applyBorder="1" applyAlignment="1">
      <alignment horizontal="right"/>
    </xf>
    <xf numFmtId="3" fontId="16" fillId="8" borderId="10" xfId="13" applyNumberFormat="1" applyFont="1" applyFill="1" applyBorder="1" applyAlignment="1">
      <alignment horizontal="right"/>
    </xf>
    <xf numFmtId="3" fontId="16" fillId="14" borderId="11" xfId="13" applyNumberFormat="1" applyFont="1" applyFill="1" applyBorder="1" applyAlignment="1">
      <alignment horizontal="right"/>
    </xf>
    <xf numFmtId="168" fontId="4" fillId="0" borderId="0" xfId="0" applyNumberFormat="1" applyFont="1" applyAlignment="1">
      <alignment horizontal="right"/>
    </xf>
    <xf numFmtId="0" fontId="20" fillId="9" borderId="4" xfId="0" applyFont="1" applyFill="1" applyBorder="1" applyAlignment="1">
      <alignment horizontal="left" vertical="center"/>
    </xf>
    <xf numFmtId="0" fontId="20" fillId="9" borderId="16" xfId="0" applyFont="1" applyFill="1" applyBorder="1" applyAlignment="1">
      <alignment horizontal="left" vertical="center"/>
    </xf>
    <xf numFmtId="0" fontId="20" fillId="9" borderId="17" xfId="0" applyFont="1" applyFill="1" applyBorder="1" applyAlignment="1">
      <alignment horizontal="left" vertical="center"/>
    </xf>
    <xf numFmtId="0" fontId="20" fillId="9" borderId="18" xfId="0" applyFont="1" applyFill="1" applyBorder="1" applyAlignment="1">
      <alignment horizontal="left" vertical="center"/>
    </xf>
    <xf numFmtId="0" fontId="20" fillId="9" borderId="19" xfId="0" applyFont="1" applyFill="1" applyBorder="1" applyAlignment="1">
      <alignment horizontal="left" vertical="center"/>
    </xf>
    <xf numFmtId="49" fontId="20" fillId="9" borderId="14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49" fontId="20" fillId="9" borderId="14" xfId="0" applyNumberFormat="1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2" fillId="13" borderId="21" xfId="0" applyNumberFormat="1" applyFont="1" applyFill="1" applyBorder="1" applyAlignment="1">
      <alignment horizontal="center"/>
    </xf>
    <xf numFmtId="0" fontId="12" fillId="13" borderId="22" xfId="0" applyNumberFormat="1" applyFont="1" applyFill="1" applyBorder="1" applyAlignment="1">
      <alignment horizontal="center"/>
    </xf>
    <xf numFmtId="0" fontId="21" fillId="15" borderId="28" xfId="0" applyFont="1" applyFill="1" applyBorder="1" applyAlignment="1">
      <alignment horizontal="left" vertical="center"/>
    </xf>
    <xf numFmtId="0" fontId="21" fillId="15" borderId="29" xfId="0" applyFont="1" applyFill="1" applyBorder="1" applyAlignment="1">
      <alignment horizontal="left" vertical="center"/>
    </xf>
    <xf numFmtId="174" fontId="4" fillId="0" borderId="0" xfId="0" applyNumberFormat="1" applyFont="1" applyAlignment="1">
      <alignment horizontal="right"/>
    </xf>
  </cellXfs>
  <cellStyles count="20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al 2 2 2" xfId="16" xr:uid="{00000000-0005-0000-0000-000003000000}"/>
    <cellStyle name="Normal 2 3" xfId="15" xr:uid="{00000000-0005-0000-0000-000004000000}"/>
    <cellStyle name="Normálna" xfId="0" builtinId="0"/>
    <cellStyle name="Normálna 2" xfId="4" xr:uid="{00000000-0005-0000-0000-000006000000}"/>
    <cellStyle name="Normálna 3" xfId="5" xr:uid="{00000000-0005-0000-0000-000007000000}"/>
    <cellStyle name="Normálna 4" xfId="6" xr:uid="{00000000-0005-0000-0000-000008000000}"/>
    <cellStyle name="Normálna 4 2" xfId="17" xr:uid="{00000000-0005-0000-0000-000009000000}"/>
    <cellStyle name="normálne 2" xfId="7" xr:uid="{00000000-0005-0000-0000-00000A000000}"/>
    <cellStyle name="normálne 2 2" xfId="8" xr:uid="{00000000-0005-0000-0000-00000B000000}"/>
    <cellStyle name="normálne 2 3" xfId="18" xr:uid="{00000000-0005-0000-0000-00000C000000}"/>
    <cellStyle name="normálne 3" xfId="9" xr:uid="{00000000-0005-0000-0000-00000D000000}"/>
    <cellStyle name="normálne 3 2" xfId="10" xr:uid="{00000000-0005-0000-0000-00000E000000}"/>
    <cellStyle name="normálne 3 3" xfId="19" xr:uid="{00000000-0005-0000-0000-00000F000000}"/>
    <cellStyle name="Percent 2" xfId="11" xr:uid="{00000000-0005-0000-0000-000010000000}"/>
    <cellStyle name="Percent 2 2" xfId="12" xr:uid="{00000000-0005-0000-0000-000011000000}"/>
    <cellStyle name="Percentá" xfId="13" builtinId="5"/>
    <cellStyle name="Percentá 2" xfId="14" xr:uid="{00000000-0005-0000-0000-000013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 x14ac:dyDescent="0.2"/>
  <cols>
    <col min="1" max="1" width="126.7109375" style="15" customWidth="1"/>
    <col min="2" max="2" width="14.140625" style="15" customWidth="1"/>
    <col min="3" max="16384" width="9.140625" style="15"/>
  </cols>
  <sheetData>
    <row r="1" spans="1:2" ht="18" customHeight="1" x14ac:dyDescent="0.25">
      <c r="A1" s="13"/>
      <c r="B1" s="14"/>
    </row>
    <row r="2" spans="1:2" ht="23.25" customHeight="1" x14ac:dyDescent="0.2">
      <c r="A2" s="16"/>
      <c r="B2" s="17"/>
    </row>
    <row r="3" spans="1:2" ht="23.25" customHeight="1" x14ac:dyDescent="0.2">
      <c r="A3" s="18"/>
      <c r="B3" s="17"/>
    </row>
    <row r="4" spans="1:2" ht="23.25" customHeight="1" x14ac:dyDescent="0.2">
      <c r="A4" s="18"/>
      <c r="B4" s="17"/>
    </row>
    <row r="5" spans="1:2" ht="23.25" customHeight="1" x14ac:dyDescent="0.2">
      <c r="A5" s="18"/>
      <c r="B5" s="17"/>
    </row>
    <row r="6" spans="1:2" ht="23.25" customHeight="1" x14ac:dyDescent="0.2">
      <c r="A6" s="27" t="s">
        <v>49</v>
      </c>
      <c r="B6" s="17"/>
    </row>
    <row r="7" spans="1:2" ht="23.25" customHeight="1" x14ac:dyDescent="0.25">
      <c r="A7" s="19"/>
      <c r="B7" s="17"/>
    </row>
    <row r="8" spans="1:2" ht="23.25" customHeight="1" x14ac:dyDescent="0.25">
      <c r="A8" s="20"/>
      <c r="B8" s="17"/>
    </row>
    <row r="9" spans="1:2" ht="23.25" customHeight="1" x14ac:dyDescent="0.2">
      <c r="A9" s="21" t="s">
        <v>100</v>
      </c>
      <c r="B9" s="17"/>
    </row>
    <row r="10" spans="1:2" ht="23.25" customHeight="1" x14ac:dyDescent="0.2">
      <c r="B10" s="17"/>
    </row>
    <row r="11" spans="1:2" ht="23.25" customHeight="1" x14ac:dyDescent="0.2">
      <c r="B11" s="17"/>
    </row>
    <row r="12" spans="1:2" ht="23.25" customHeight="1" x14ac:dyDescent="0.2">
      <c r="B12" s="17"/>
    </row>
    <row r="13" spans="1:2" ht="23.25" customHeight="1" x14ac:dyDescent="0.2">
      <c r="A13" s="18"/>
      <c r="B13" s="17"/>
    </row>
    <row r="14" spans="1:2" ht="23.25" customHeight="1" x14ac:dyDescent="0.2">
      <c r="A14" s="18"/>
      <c r="B14" s="17"/>
    </row>
    <row r="15" spans="1:2" ht="23.25" customHeight="1" x14ac:dyDescent="0.2">
      <c r="A15" s="18"/>
      <c r="B15" s="17"/>
    </row>
    <row r="16" spans="1:2" ht="23.25" customHeight="1" x14ac:dyDescent="0.25">
      <c r="A16" s="22"/>
      <c r="B16" s="17"/>
    </row>
    <row r="17" spans="1:2" ht="20.25" customHeight="1" x14ac:dyDescent="0.25">
      <c r="A17" s="23" t="s">
        <v>130</v>
      </c>
      <c r="B17" s="17"/>
    </row>
    <row r="18" spans="1:2" ht="23.25" customHeight="1" x14ac:dyDescent="0.2">
      <c r="A18" s="18"/>
      <c r="B18" s="17"/>
    </row>
    <row r="19" spans="1:2" ht="23.25" customHeight="1" x14ac:dyDescent="0.2">
      <c r="A19" s="24"/>
      <c r="B19" s="17"/>
    </row>
    <row r="20" spans="1:2" ht="23.25" customHeight="1" x14ac:dyDescent="0.2">
      <c r="A20" s="95" t="s">
        <v>97</v>
      </c>
      <c r="B20" s="17"/>
    </row>
    <row r="21" spans="1:2" ht="23.25" customHeight="1" x14ac:dyDescent="0.2">
      <c r="A21" s="15" t="s">
        <v>98</v>
      </c>
      <c r="B21" s="17"/>
    </row>
    <row r="22" spans="1:2" ht="23.25" customHeight="1" x14ac:dyDescent="0.2">
      <c r="A22" s="15" t="s">
        <v>99</v>
      </c>
      <c r="B22" s="17"/>
    </row>
    <row r="23" spans="1:2" ht="23.25" customHeight="1" x14ac:dyDescent="0.2">
      <c r="A23" s="18"/>
      <c r="B23" s="17"/>
    </row>
    <row r="24" spans="1:2" ht="23.25" customHeight="1" x14ac:dyDescent="0.2">
      <c r="A24" s="25"/>
      <c r="B24" s="17"/>
    </row>
    <row r="25" spans="1:2" x14ac:dyDescent="0.2">
      <c r="A25" s="18" t="s">
        <v>92</v>
      </c>
    </row>
    <row r="26" spans="1:2" x14ac:dyDescent="0.2">
      <c r="A26" s="18" t="s">
        <v>93</v>
      </c>
    </row>
    <row r="27" spans="1:2" x14ac:dyDescent="0.2">
      <c r="A27" s="18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I56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4.7109375" style="148" customWidth="1"/>
    <col min="2" max="2" width="39.7109375" style="141" customWidth="1"/>
    <col min="3" max="3" width="16.7109375" style="145" customWidth="1"/>
    <col min="4" max="8" width="16.7109375" style="146" customWidth="1"/>
    <col min="9" max="16384" width="9.140625" style="148"/>
  </cols>
  <sheetData>
    <row r="1" spans="1:9" ht="20.100000000000001" customHeight="1" x14ac:dyDescent="0.2">
      <c r="A1" s="144"/>
      <c r="B1" s="141" t="str">
        <f>Cover!A9</f>
        <v>Univerzitná nemocnica Martin</v>
      </c>
      <c r="H1" s="146" t="s">
        <v>105</v>
      </c>
      <c r="I1" s="147"/>
    </row>
    <row r="2" spans="1:9" ht="20.100000000000001" customHeight="1" x14ac:dyDescent="0.2">
      <c r="A2" s="243" t="s">
        <v>0</v>
      </c>
      <c r="B2" s="244"/>
      <c r="C2" s="248" t="s">
        <v>9</v>
      </c>
      <c r="D2" s="249"/>
      <c r="E2" s="250"/>
      <c r="F2" s="251" t="s">
        <v>10</v>
      </c>
      <c r="G2" s="252"/>
      <c r="H2" s="253"/>
    </row>
    <row r="3" spans="1:9" ht="20.100000000000001" customHeight="1" x14ac:dyDescent="0.2">
      <c r="A3" s="245"/>
      <c r="B3" s="246"/>
      <c r="C3" s="248" t="s">
        <v>131</v>
      </c>
      <c r="D3" s="249"/>
      <c r="E3" s="250"/>
      <c r="F3" s="251" t="s">
        <v>132</v>
      </c>
      <c r="G3" s="252"/>
      <c r="H3" s="253"/>
    </row>
    <row r="4" spans="1:9" ht="20.100000000000001" customHeight="1" x14ac:dyDescent="0.2">
      <c r="A4" s="247"/>
      <c r="B4" s="246"/>
      <c r="C4" s="62" t="s">
        <v>11</v>
      </c>
      <c r="D4" s="63" t="s">
        <v>12</v>
      </c>
      <c r="E4" s="63" t="s">
        <v>72</v>
      </c>
      <c r="F4" s="62" t="s">
        <v>11</v>
      </c>
      <c r="G4" s="63" t="s">
        <v>12</v>
      </c>
      <c r="H4" s="63" t="s">
        <v>72</v>
      </c>
    </row>
    <row r="5" spans="1:9" ht="20.100000000000001" customHeight="1" x14ac:dyDescent="0.2">
      <c r="A5" s="149" t="s">
        <v>51</v>
      </c>
      <c r="B5" s="150"/>
      <c r="C5" s="230"/>
      <c r="D5" s="231"/>
      <c r="E5" s="231"/>
      <c r="F5" s="151"/>
      <c r="G5" s="152"/>
      <c r="H5" s="153"/>
    </row>
    <row r="6" spans="1:9" ht="20.100000000000001" customHeight="1" x14ac:dyDescent="0.2">
      <c r="A6" s="154">
        <v>1</v>
      </c>
      <c r="B6" s="155" t="s">
        <v>13</v>
      </c>
      <c r="C6" s="232">
        <v>5483.3333333333321</v>
      </c>
      <c r="D6" s="233">
        <v>5396.7526399999997</v>
      </c>
      <c r="E6" s="157">
        <f t="shared" ref="E6:E14" si="0">D6/C6</f>
        <v>0.98421020790273572</v>
      </c>
      <c r="F6" s="156">
        <v>65799.999999999971</v>
      </c>
      <c r="G6" s="156">
        <v>64799.179550000001</v>
      </c>
      <c r="H6" s="157">
        <f t="shared" ref="H6:H14" si="1">G6/F6</f>
        <v>0.98478996276595787</v>
      </c>
    </row>
    <row r="7" spans="1:9" ht="20.100000000000001" customHeight="1" x14ac:dyDescent="0.2">
      <c r="A7" s="154">
        <v>2</v>
      </c>
      <c r="B7" s="138" t="s">
        <v>14</v>
      </c>
      <c r="C7" s="232">
        <v>1541.6666666666667</v>
      </c>
      <c r="D7" s="233">
        <v>1518.2111599999998</v>
      </c>
      <c r="E7" s="157">
        <f t="shared" si="0"/>
        <v>0.98478561729729719</v>
      </c>
      <c r="F7" s="156">
        <v>18500</v>
      </c>
      <c r="G7" s="156">
        <v>17969.490269999998</v>
      </c>
      <c r="H7" s="157">
        <f t="shared" si="1"/>
        <v>0.97132379837837834</v>
      </c>
    </row>
    <row r="8" spans="1:9" ht="20.100000000000001" customHeight="1" x14ac:dyDescent="0.2">
      <c r="A8" s="154">
        <v>3</v>
      </c>
      <c r="B8" s="122" t="s">
        <v>15</v>
      </c>
      <c r="C8" s="232">
        <v>316.66666666666674</v>
      </c>
      <c r="D8" s="233">
        <v>400.65995000000004</v>
      </c>
      <c r="E8" s="157">
        <f t="shared" si="0"/>
        <v>1.2652419473684209</v>
      </c>
      <c r="F8" s="156">
        <v>3800.0000000000018</v>
      </c>
      <c r="G8" s="156">
        <v>4721.0534600000001</v>
      </c>
      <c r="H8" s="157">
        <f t="shared" si="1"/>
        <v>1.2423824894736837</v>
      </c>
    </row>
    <row r="9" spans="1:9" ht="20.100000000000001" customHeight="1" x14ac:dyDescent="0.2">
      <c r="A9" s="159">
        <v>4</v>
      </c>
      <c r="B9" s="160" t="s">
        <v>16</v>
      </c>
      <c r="C9" s="161">
        <f>SUM(C6:C8)</f>
        <v>7341.6666666666661</v>
      </c>
      <c r="D9" s="161">
        <f>SUM(D6:D8)</f>
        <v>7315.6237499999997</v>
      </c>
      <c r="E9" s="162">
        <f t="shared" si="0"/>
        <v>0.99645272417707154</v>
      </c>
      <c r="F9" s="161">
        <f t="shared" ref="F9:G9" si="2">SUM(F6:F8)</f>
        <v>88099.999999999971</v>
      </c>
      <c r="G9" s="161">
        <f t="shared" si="2"/>
        <v>87489.723279999991</v>
      </c>
      <c r="H9" s="162">
        <f t="shared" si="1"/>
        <v>0.99307290896708311</v>
      </c>
    </row>
    <row r="10" spans="1:9" s="166" customFormat="1" ht="20.100000000000001" customHeight="1" x14ac:dyDescent="0.2">
      <c r="A10" s="163">
        <v>5</v>
      </c>
      <c r="B10" s="164" t="s">
        <v>17</v>
      </c>
      <c r="C10" s="232">
        <v>640.41666666666663</v>
      </c>
      <c r="D10" s="233">
        <v>1107.4970000000001</v>
      </c>
      <c r="E10" s="165">
        <f t="shared" si="0"/>
        <v>1.7293381912817178</v>
      </c>
      <c r="F10" s="158">
        <v>7685.0000000000009</v>
      </c>
      <c r="G10" s="158">
        <v>9650.7136100000007</v>
      </c>
      <c r="H10" s="165">
        <f t="shared" si="1"/>
        <v>1.2557857657774885</v>
      </c>
      <c r="I10" s="166" t="s">
        <v>120</v>
      </c>
    </row>
    <row r="11" spans="1:9" s="166" customFormat="1" ht="20.100000000000001" customHeight="1" x14ac:dyDescent="0.2">
      <c r="A11" s="167">
        <v>6</v>
      </c>
      <c r="B11" s="168" t="s">
        <v>52</v>
      </c>
      <c r="C11" s="232">
        <v>26.235583333333334</v>
      </c>
      <c r="D11" s="233">
        <v>1849.11778</v>
      </c>
      <c r="E11" s="165">
        <f t="shared" si="0"/>
        <v>70.481290867682887</v>
      </c>
      <c r="F11" s="158">
        <v>314.827</v>
      </c>
      <c r="G11" s="158">
        <v>2700.2069100000003</v>
      </c>
      <c r="H11" s="165">
        <f t="shared" si="1"/>
        <v>8.5767958593132114</v>
      </c>
    </row>
    <row r="12" spans="1:9" s="166" customFormat="1" ht="20.100000000000001" customHeight="1" x14ac:dyDescent="0.2">
      <c r="A12" s="167">
        <v>7</v>
      </c>
      <c r="B12" s="168" t="s">
        <v>53</v>
      </c>
      <c r="C12" s="232">
        <v>132.93108333333333</v>
      </c>
      <c r="D12" s="233">
        <v>175.42023</v>
      </c>
      <c r="E12" s="165">
        <f t="shared" si="0"/>
        <v>1.3196328924825083</v>
      </c>
      <c r="F12" s="158">
        <v>1595.1730000000005</v>
      </c>
      <c r="G12" s="158">
        <v>2200.1752000000001</v>
      </c>
      <c r="H12" s="165">
        <f t="shared" si="1"/>
        <v>1.3792705869520105</v>
      </c>
    </row>
    <row r="13" spans="1:9" ht="20.100000000000001" customHeight="1" x14ac:dyDescent="0.2">
      <c r="A13" s="167">
        <v>8</v>
      </c>
      <c r="B13" s="168" t="s">
        <v>54</v>
      </c>
      <c r="C13" s="232">
        <v>60.066666666666663</v>
      </c>
      <c r="D13" s="233">
        <v>1205.5767700000001</v>
      </c>
      <c r="E13" s="165">
        <f t="shared" si="0"/>
        <v>20.070645449500557</v>
      </c>
      <c r="F13" s="158">
        <v>720.79999999999973</v>
      </c>
      <c r="G13" s="158">
        <v>2223.81601</v>
      </c>
      <c r="H13" s="165">
        <f t="shared" si="1"/>
        <v>3.0852053412874594</v>
      </c>
    </row>
    <row r="14" spans="1:9" ht="20.100000000000001" customHeight="1" x14ac:dyDescent="0.2">
      <c r="A14" s="169">
        <v>9</v>
      </c>
      <c r="B14" s="170" t="s">
        <v>18</v>
      </c>
      <c r="C14" s="237">
        <f>C9+C10+C11+C13</f>
        <v>8068.3855833333328</v>
      </c>
      <c r="D14" s="237">
        <f>D9+D10+D11+D13</f>
        <v>11477.8153</v>
      </c>
      <c r="E14" s="238">
        <f t="shared" si="0"/>
        <v>1.4225665322328476</v>
      </c>
      <c r="F14" s="237">
        <f t="shared" ref="F14:G14" si="3">F9+F10+F11+F13</f>
        <v>96820.626999999979</v>
      </c>
      <c r="G14" s="237">
        <f t="shared" si="3"/>
        <v>102064.45980999999</v>
      </c>
      <c r="H14" s="238">
        <f t="shared" si="1"/>
        <v>1.0541602855969938</v>
      </c>
    </row>
    <row r="15" spans="1:9" ht="20.100000000000001" customHeight="1" x14ac:dyDescent="0.2">
      <c r="A15" s="149" t="s">
        <v>19</v>
      </c>
      <c r="B15" s="150"/>
      <c r="C15" s="235"/>
      <c r="D15" s="235"/>
      <c r="E15" s="236"/>
      <c r="F15" s="171"/>
      <c r="G15" s="171"/>
      <c r="H15" s="236"/>
    </row>
    <row r="16" spans="1:9" ht="20.100000000000001" customHeight="1" x14ac:dyDescent="0.2">
      <c r="A16" s="154">
        <v>10</v>
      </c>
      <c r="B16" s="172" t="s">
        <v>20</v>
      </c>
      <c r="C16" s="232">
        <v>5487.9583333333358</v>
      </c>
      <c r="D16" s="233">
        <v>6062.2119199999997</v>
      </c>
      <c r="E16" s="157">
        <f t="shared" ref="E16:E34" si="4">D16/C16</f>
        <v>1.1046388386695107</v>
      </c>
      <c r="F16" s="158">
        <v>65855.500000000029</v>
      </c>
      <c r="G16" s="158">
        <v>67721.962820000001</v>
      </c>
      <c r="H16" s="157">
        <f t="shared" ref="H16:H34" si="5">G16/F16</f>
        <v>1.0283417910425092</v>
      </c>
    </row>
    <row r="17" spans="1:8" ht="20.100000000000001" customHeight="1" x14ac:dyDescent="0.2">
      <c r="A17" s="173">
        <v>41285</v>
      </c>
      <c r="B17" s="174" t="s">
        <v>21</v>
      </c>
      <c r="C17" s="232">
        <v>1300.6729362896347</v>
      </c>
      <c r="D17" s="233">
        <v>1335.1300200000001</v>
      </c>
      <c r="E17" s="165">
        <f t="shared" si="4"/>
        <v>1.0264917357384704</v>
      </c>
      <c r="F17" s="158">
        <v>15608.075235475617</v>
      </c>
      <c r="G17" s="158">
        <v>14687.112599999997</v>
      </c>
      <c r="H17" s="165">
        <f t="shared" si="5"/>
        <v>0.94099447743675901</v>
      </c>
    </row>
    <row r="18" spans="1:8" ht="20.100000000000001" customHeight="1" x14ac:dyDescent="0.2">
      <c r="A18" s="175">
        <v>41316</v>
      </c>
      <c r="B18" s="176" t="s">
        <v>83</v>
      </c>
      <c r="C18" s="232">
        <v>125</v>
      </c>
      <c r="D18" s="233">
        <v>166.45607000000001</v>
      </c>
      <c r="E18" s="165">
        <f t="shared" si="4"/>
        <v>1.3316485600000001</v>
      </c>
      <c r="F18" s="158">
        <v>1500</v>
      </c>
      <c r="G18" s="158">
        <v>1763.7523199999998</v>
      </c>
      <c r="H18" s="165">
        <f t="shared" si="5"/>
        <v>1.1758348799999998</v>
      </c>
    </row>
    <row r="19" spans="1:8" ht="20.100000000000001" customHeight="1" x14ac:dyDescent="0.2">
      <c r="A19" s="175">
        <v>41344</v>
      </c>
      <c r="B19" s="176" t="s">
        <v>84</v>
      </c>
      <c r="C19" s="232">
        <v>145.16039704369885</v>
      </c>
      <c r="D19" s="233">
        <v>128.64286000000001</v>
      </c>
      <c r="E19" s="165">
        <f t="shared" si="4"/>
        <v>0.88621182236966167</v>
      </c>
      <c r="F19" s="158">
        <v>1741.9247645243861</v>
      </c>
      <c r="G19" s="158">
        <v>1687.7957500000002</v>
      </c>
      <c r="H19" s="165">
        <f t="shared" si="5"/>
        <v>0.96892574488475958</v>
      </c>
    </row>
    <row r="20" spans="1:8" ht="20.100000000000001" customHeight="1" x14ac:dyDescent="0.2">
      <c r="A20" s="175">
        <v>41375</v>
      </c>
      <c r="B20" s="177" t="s">
        <v>85</v>
      </c>
      <c r="C20" s="232">
        <v>1583.3333333333333</v>
      </c>
      <c r="D20" s="233">
        <v>1340.0822800000001</v>
      </c>
      <c r="E20" s="165">
        <f t="shared" si="4"/>
        <v>0.84636775578947376</v>
      </c>
      <c r="F20" s="158">
        <v>19000</v>
      </c>
      <c r="G20" s="158">
        <v>18766.494480000001</v>
      </c>
      <c r="H20" s="165">
        <f t="shared" si="5"/>
        <v>0.9877102357894737</v>
      </c>
    </row>
    <row r="21" spans="1:8" ht="20.100000000000001" customHeight="1" x14ac:dyDescent="0.2">
      <c r="A21" s="175">
        <v>41405</v>
      </c>
      <c r="B21" s="177" t="s">
        <v>22</v>
      </c>
      <c r="C21" s="232">
        <v>175.75</v>
      </c>
      <c r="D21" s="233">
        <v>154.60834</v>
      </c>
      <c r="E21" s="165">
        <f t="shared" si="4"/>
        <v>0.87970605974395444</v>
      </c>
      <c r="F21" s="158">
        <v>2109</v>
      </c>
      <c r="G21" s="158">
        <v>2201.2407599999997</v>
      </c>
      <c r="H21" s="165">
        <f t="shared" si="5"/>
        <v>1.0437367283072545</v>
      </c>
    </row>
    <row r="22" spans="1:8" ht="20.100000000000001" customHeight="1" x14ac:dyDescent="0.2">
      <c r="A22" s="178">
        <v>11</v>
      </c>
      <c r="B22" s="179" t="s">
        <v>23</v>
      </c>
      <c r="C22" s="180">
        <f>C17+C18+C19+C20+C21</f>
        <v>3329.916666666667</v>
      </c>
      <c r="D22" s="180">
        <f>D17+D18+D19+D20+D21</f>
        <v>3124.91957</v>
      </c>
      <c r="E22" s="181">
        <f t="shared" si="4"/>
        <v>0.93843776971395676</v>
      </c>
      <c r="F22" s="180">
        <f t="shared" ref="F22:G22" si="6">F17+F18+F19+F20+F21</f>
        <v>39959</v>
      </c>
      <c r="G22" s="180">
        <f t="shared" si="6"/>
        <v>39106.395909999999</v>
      </c>
      <c r="H22" s="181">
        <f t="shared" si="5"/>
        <v>0.9786630273530369</v>
      </c>
    </row>
    <row r="23" spans="1:8" ht="20.100000000000001" customHeight="1" x14ac:dyDescent="0.2">
      <c r="A23" s="154">
        <v>12</v>
      </c>
      <c r="B23" s="176" t="s">
        <v>24</v>
      </c>
      <c r="C23" s="232">
        <v>154.875</v>
      </c>
      <c r="D23" s="233">
        <v>214.55821</v>
      </c>
      <c r="E23" s="165">
        <f t="shared" si="4"/>
        <v>1.3853637449556093</v>
      </c>
      <c r="F23" s="158">
        <v>1858.5</v>
      </c>
      <c r="G23" s="158">
        <v>1823.8229300000003</v>
      </c>
      <c r="H23" s="165">
        <f t="shared" si="5"/>
        <v>0.98134136669357019</v>
      </c>
    </row>
    <row r="24" spans="1:8" ht="20.100000000000001" customHeight="1" x14ac:dyDescent="0.2">
      <c r="A24" s="154">
        <v>13</v>
      </c>
      <c r="B24" s="177" t="s">
        <v>25</v>
      </c>
      <c r="C24" s="232">
        <v>122.75</v>
      </c>
      <c r="D24" s="233">
        <v>108.5402</v>
      </c>
      <c r="E24" s="165">
        <f t="shared" si="4"/>
        <v>0.88423788187372709</v>
      </c>
      <c r="F24" s="158">
        <v>1473</v>
      </c>
      <c r="G24" s="158">
        <v>1059.52883</v>
      </c>
      <c r="H24" s="165">
        <f t="shared" si="5"/>
        <v>0.71929995247793621</v>
      </c>
    </row>
    <row r="25" spans="1:8" ht="20.100000000000001" customHeight="1" x14ac:dyDescent="0.2">
      <c r="A25" s="154">
        <v>14</v>
      </c>
      <c r="B25" s="177" t="s">
        <v>26</v>
      </c>
      <c r="C25" s="232">
        <v>542.75</v>
      </c>
      <c r="D25" s="233">
        <v>1466.8592599999999</v>
      </c>
      <c r="E25" s="165">
        <f t="shared" si="4"/>
        <v>2.7026425794564717</v>
      </c>
      <c r="F25" s="158">
        <v>6513</v>
      </c>
      <c r="G25" s="158">
        <v>7213.9524399999991</v>
      </c>
      <c r="H25" s="165">
        <f t="shared" si="5"/>
        <v>1.1076235897435895</v>
      </c>
    </row>
    <row r="26" spans="1:8" ht="20.100000000000001" customHeight="1" x14ac:dyDescent="0.2">
      <c r="A26" s="182">
        <v>15</v>
      </c>
      <c r="B26" s="183" t="s">
        <v>7</v>
      </c>
      <c r="C26" s="232">
        <v>170.83333333333334</v>
      </c>
      <c r="D26" s="233">
        <v>5191.2658799999999</v>
      </c>
      <c r="E26" s="165">
        <f>D26/C26</f>
        <v>30.38789783414634</v>
      </c>
      <c r="F26" s="158">
        <v>2049.9999999999995</v>
      </c>
      <c r="G26" s="158">
        <v>5191.2658799999999</v>
      </c>
      <c r="H26" s="165">
        <f>G26/F26</f>
        <v>2.5323248195121955</v>
      </c>
    </row>
    <row r="27" spans="1:8" ht="20.100000000000001" customHeight="1" x14ac:dyDescent="0.2">
      <c r="A27" s="184">
        <v>16</v>
      </c>
      <c r="B27" s="185" t="s">
        <v>27</v>
      </c>
      <c r="C27" s="186">
        <f>C16+C22+C23+C24+C25+C26</f>
        <v>9809.0833333333376</v>
      </c>
      <c r="D27" s="186">
        <f>D16+D22+D23+D24+D25+D26</f>
        <v>16168.355039999999</v>
      </c>
      <c r="E27" s="187">
        <f t="shared" si="4"/>
        <v>1.6483043818229695</v>
      </c>
      <c r="F27" s="186">
        <f t="shared" ref="F27:G27" si="7">F16+F22+F23+F24+F25+F26</f>
        <v>117709.00000000003</v>
      </c>
      <c r="G27" s="186">
        <f t="shared" si="7"/>
        <v>122116.92881</v>
      </c>
      <c r="H27" s="187">
        <f t="shared" si="5"/>
        <v>1.0374476786821736</v>
      </c>
    </row>
    <row r="28" spans="1:8" ht="20.100000000000001" customHeight="1" x14ac:dyDescent="0.2">
      <c r="A28" s="188">
        <v>17</v>
      </c>
      <c r="B28" s="189" t="s">
        <v>28</v>
      </c>
      <c r="C28" s="190">
        <f>SUM(C14-C27)</f>
        <v>-1740.6977500000048</v>
      </c>
      <c r="D28" s="190">
        <f>SUM(D14-D27)</f>
        <v>-4690.5397399999983</v>
      </c>
      <c r="E28" s="191">
        <f t="shared" si="4"/>
        <v>2.6946319313619984</v>
      </c>
      <c r="F28" s="190">
        <f t="shared" ref="F28:G28" si="8">SUM(F14-F27)</f>
        <v>-20888.373000000051</v>
      </c>
      <c r="G28" s="190">
        <f t="shared" si="8"/>
        <v>-20052.469000000012</v>
      </c>
      <c r="H28" s="191">
        <f t="shared" si="5"/>
        <v>0.95998233084022211</v>
      </c>
    </row>
    <row r="29" spans="1:8" ht="20.100000000000001" customHeight="1" x14ac:dyDescent="0.2">
      <c r="A29" s="192">
        <v>43483</v>
      </c>
      <c r="B29" s="183" t="s">
        <v>29</v>
      </c>
      <c r="C29" s="232">
        <v>169.56891666666667</v>
      </c>
      <c r="D29" s="233">
        <v>155.38339000000002</v>
      </c>
      <c r="E29" s="165">
        <f t="shared" si="4"/>
        <v>0.91634359088020767</v>
      </c>
      <c r="F29" s="158">
        <v>2034.8269999999995</v>
      </c>
      <c r="G29" s="158">
        <v>1793.2169299999998</v>
      </c>
      <c r="H29" s="165">
        <f t="shared" si="5"/>
        <v>0.88126259873689516</v>
      </c>
    </row>
    <row r="30" spans="1:8" ht="20.100000000000001" customHeight="1" x14ac:dyDescent="0.2">
      <c r="A30" s="192">
        <v>43514</v>
      </c>
      <c r="B30" s="183" t="s">
        <v>55</v>
      </c>
      <c r="C30" s="232">
        <v>132.93108333333333</v>
      </c>
      <c r="D30" s="233">
        <v>175.42023</v>
      </c>
      <c r="E30" s="165">
        <f t="shared" si="4"/>
        <v>1.3196328924825083</v>
      </c>
      <c r="F30" s="158">
        <v>1595.1730000000005</v>
      </c>
      <c r="G30" s="158">
        <v>2200.1752000000001</v>
      </c>
      <c r="H30" s="165">
        <f t="shared" si="5"/>
        <v>1.3792705869520105</v>
      </c>
    </row>
    <row r="31" spans="1:8" ht="20.100000000000001" customHeight="1" x14ac:dyDescent="0.2">
      <c r="A31" s="182">
        <v>19</v>
      </c>
      <c r="B31" s="183" t="s">
        <v>30</v>
      </c>
      <c r="C31" s="232">
        <v>8.3333333333333339</v>
      </c>
      <c r="D31" s="233">
        <v>188.85920999999999</v>
      </c>
      <c r="E31" s="165">
        <f t="shared" si="4"/>
        <v>22.663105199999997</v>
      </c>
      <c r="F31" s="158">
        <v>99.999999999999986</v>
      </c>
      <c r="G31" s="158">
        <v>189.26303999999999</v>
      </c>
      <c r="H31" s="165">
        <f t="shared" si="5"/>
        <v>1.8926304000000003</v>
      </c>
    </row>
    <row r="32" spans="1:8" ht="20.100000000000001" customHeight="1" x14ac:dyDescent="0.2">
      <c r="A32" s="182">
        <v>20</v>
      </c>
      <c r="B32" s="183" t="s">
        <v>31</v>
      </c>
      <c r="C32" s="232">
        <v>10.4</v>
      </c>
      <c r="D32" s="233">
        <v>13.61815</v>
      </c>
      <c r="E32" s="165">
        <f t="shared" si="4"/>
        <v>1.3094375</v>
      </c>
      <c r="F32" s="158">
        <v>124.80000000000003</v>
      </c>
      <c r="G32" s="158">
        <v>145.09990000000002</v>
      </c>
      <c r="H32" s="165">
        <f t="shared" si="5"/>
        <v>1.162659455128205</v>
      </c>
    </row>
    <row r="33" spans="1:9" ht="20.100000000000001" customHeight="1" x14ac:dyDescent="0.2">
      <c r="A33" s="182">
        <v>21</v>
      </c>
      <c r="B33" s="183" t="s">
        <v>32</v>
      </c>
      <c r="C33" s="232">
        <v>8.3333333333333339</v>
      </c>
      <c r="D33" s="233">
        <v>52.052160000000001</v>
      </c>
      <c r="E33" s="165">
        <f t="shared" si="4"/>
        <v>6.2462591999999999</v>
      </c>
      <c r="F33" s="158">
        <v>99.999999999999986</v>
      </c>
      <c r="G33" s="158">
        <v>52.305840000000003</v>
      </c>
      <c r="H33" s="165">
        <f t="shared" si="5"/>
        <v>0.52305840000000015</v>
      </c>
    </row>
    <row r="34" spans="1:9" ht="20.100000000000001" customHeight="1" x14ac:dyDescent="0.2">
      <c r="A34" s="193">
        <v>22</v>
      </c>
      <c r="B34" s="194" t="s">
        <v>33</v>
      </c>
      <c r="C34" s="195">
        <f>C28-C29-C31-C32-C33</f>
        <v>-1937.333333333338</v>
      </c>
      <c r="D34" s="195">
        <f>D28-D29-D31-D32-D33</f>
        <v>-5100.4526499999984</v>
      </c>
      <c r="E34" s="196">
        <f t="shared" si="4"/>
        <v>2.6327181607019887</v>
      </c>
      <c r="F34" s="195">
        <f t="shared" ref="F34:G34" si="9">F28-F29-F31-F32-F33</f>
        <v>-23248.000000000051</v>
      </c>
      <c r="G34" s="195">
        <f t="shared" si="9"/>
        <v>-22232.354710000014</v>
      </c>
      <c r="H34" s="196">
        <f t="shared" si="5"/>
        <v>0.95631257355471289</v>
      </c>
    </row>
    <row r="35" spans="1:9" ht="20.100000000000001" customHeight="1" x14ac:dyDescent="0.2">
      <c r="A35" s="197"/>
      <c r="B35" s="198" t="s">
        <v>68</v>
      </c>
      <c r="C35" s="234"/>
      <c r="D35" s="234"/>
      <c r="E35" s="234"/>
      <c r="F35" s="199"/>
      <c r="G35" s="199"/>
      <c r="H35" s="200"/>
    </row>
    <row r="36" spans="1:9" ht="20.100000000000001" customHeight="1" x14ac:dyDescent="0.2">
      <c r="A36" s="197"/>
      <c r="B36" s="201" t="s">
        <v>69</v>
      </c>
      <c r="C36" s="202"/>
      <c r="D36" s="203">
        <f>431.33+11.1</f>
        <v>442.43</v>
      </c>
      <c r="E36" s="202"/>
      <c r="F36" s="204"/>
      <c r="G36" s="205">
        <v>425.91</v>
      </c>
      <c r="H36" s="206"/>
    </row>
    <row r="37" spans="1:9" ht="20.100000000000001" customHeight="1" x14ac:dyDescent="0.2">
      <c r="A37" s="197"/>
      <c r="B37" s="207" t="s">
        <v>95</v>
      </c>
      <c r="C37" s="203"/>
      <c r="D37" s="203">
        <v>2156</v>
      </c>
      <c r="E37" s="203"/>
      <c r="F37" s="125"/>
      <c r="G37" s="158">
        <v>31074</v>
      </c>
      <c r="H37" s="208"/>
      <c r="I37" s="209"/>
    </row>
    <row r="38" spans="1:9" ht="20.100000000000001" customHeight="1" x14ac:dyDescent="0.2">
      <c r="A38" s="197"/>
      <c r="B38" s="210"/>
      <c r="C38" s="228"/>
      <c r="D38" s="228"/>
      <c r="E38" s="211"/>
      <c r="F38" s="145"/>
      <c r="G38" s="212"/>
      <c r="H38" s="211"/>
    </row>
    <row r="39" spans="1:9" ht="20.100000000000001" customHeight="1" x14ac:dyDescent="0.2">
      <c r="A39" s="213"/>
      <c r="B39" s="122" t="s">
        <v>102</v>
      </c>
      <c r="C39" s="156"/>
      <c r="D39" s="232">
        <v>4783.0841199999995</v>
      </c>
      <c r="E39" s="216"/>
      <c r="F39" s="126"/>
      <c r="G39" s="158">
        <v>55422.629399999998</v>
      </c>
      <c r="H39" s="217"/>
    </row>
    <row r="40" spans="1:9" ht="20.100000000000001" customHeight="1" x14ac:dyDescent="0.2">
      <c r="B40" s="122" t="s">
        <v>103</v>
      </c>
      <c r="C40" s="156"/>
      <c r="D40" s="232">
        <v>3809.7002199999988</v>
      </c>
      <c r="E40" s="218"/>
      <c r="F40" s="126"/>
      <c r="G40" s="158">
        <v>45234.423649999997</v>
      </c>
      <c r="H40" s="219"/>
    </row>
    <row r="41" spans="1:9" ht="20.100000000000001" customHeight="1" x14ac:dyDescent="0.2">
      <c r="B41" s="214" t="s">
        <v>101</v>
      </c>
      <c r="F41" s="148"/>
      <c r="G41" s="148"/>
      <c r="H41" s="148"/>
    </row>
    <row r="42" spans="1:9" ht="20.100000000000001" customHeight="1" x14ac:dyDescent="0.2">
      <c r="B42" s="140" t="s">
        <v>134</v>
      </c>
      <c r="F42" s="148"/>
      <c r="G42" s="148"/>
      <c r="H42" s="148"/>
    </row>
    <row r="43" spans="1:9" ht="20.100000000000001" customHeight="1" x14ac:dyDescent="0.2">
      <c r="B43" s="140"/>
    </row>
    <row r="44" spans="1:9" ht="20.100000000000001" customHeight="1" x14ac:dyDescent="0.2">
      <c r="B44" s="141" t="s">
        <v>121</v>
      </c>
    </row>
    <row r="45" spans="1:9" ht="20.100000000000001" customHeight="1" x14ac:dyDescent="0.2"/>
    <row r="46" spans="1:9" ht="20.100000000000001" customHeight="1" x14ac:dyDescent="0.2"/>
    <row r="47" spans="1:9" ht="20.100000000000001" customHeight="1" x14ac:dyDescent="0.2"/>
    <row r="48" spans="1:9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</sheetData>
  <mergeCells count="5">
    <mergeCell ref="A2:B4"/>
    <mergeCell ref="C2:E2"/>
    <mergeCell ref="F2:H2"/>
    <mergeCell ref="C3:E3"/>
    <mergeCell ref="F3:H3"/>
  </mergeCells>
  <printOptions horizontalCentered="1"/>
  <pageMargins left="0.23622047244094491" right="0.23622047244094491" top="0.55118110236220474" bottom="0.55118110236220474" header="0.31496062992125984" footer="0.31496062992125984"/>
  <pageSetup paperSize="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37"/>
  <sheetViews>
    <sheetView showGridLines="0" zoomScaleNormal="100" workbookViewId="0"/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0.5703125" style="2" bestFit="1" customWidth="1"/>
    <col min="6" max="7" width="11.28515625" style="2" customWidth="1"/>
    <col min="8" max="8" width="10.5703125" style="2" bestFit="1" customWidth="1"/>
    <col min="9" max="9" width="11.28515625" style="2" customWidth="1"/>
    <col min="10" max="10" width="10.5703125" style="2" bestFit="1" customWidth="1"/>
    <col min="11" max="14" width="11.28515625" style="2" customWidth="1"/>
    <col min="15" max="16384" width="9.140625" style="1"/>
  </cols>
  <sheetData>
    <row r="1" spans="1:14" ht="20.100000000000001" customHeight="1" x14ac:dyDescent="0.2">
      <c r="A1" s="3"/>
      <c r="B1" s="4" t="str">
        <f>Cover!A9</f>
        <v>Univerzitná nemocnica Martin</v>
      </c>
    </row>
    <row r="2" spans="1:14" ht="32.25" customHeight="1" x14ac:dyDescent="0.2">
      <c r="A2" s="254" t="s">
        <v>0</v>
      </c>
      <c r="B2" s="255"/>
      <c r="C2" s="50" t="s">
        <v>106</v>
      </c>
      <c r="D2" s="50" t="s">
        <v>112</v>
      </c>
      <c r="E2" s="50" t="s">
        <v>107</v>
      </c>
      <c r="F2" s="50" t="s">
        <v>108</v>
      </c>
      <c r="G2" s="50" t="s">
        <v>109</v>
      </c>
      <c r="H2" s="50" t="s">
        <v>110</v>
      </c>
      <c r="I2" s="50" t="s">
        <v>111</v>
      </c>
      <c r="J2" s="50" t="s">
        <v>113</v>
      </c>
      <c r="K2" s="50" t="s">
        <v>114</v>
      </c>
      <c r="L2" s="50" t="s">
        <v>115</v>
      </c>
      <c r="M2" s="50" t="s">
        <v>116</v>
      </c>
      <c r="N2" s="50" t="s">
        <v>117</v>
      </c>
    </row>
    <row r="3" spans="1:14" ht="20.100000000000001" customHeight="1" x14ac:dyDescent="0.2">
      <c r="A3" s="5" t="s">
        <v>1</v>
      </c>
      <c r="B3" s="221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3"/>
    </row>
    <row r="4" spans="1:14" ht="20.100000000000001" customHeight="1" x14ac:dyDescent="0.2">
      <c r="A4" s="129" t="s">
        <v>73</v>
      </c>
      <c r="B4" s="130" t="s">
        <v>74</v>
      </c>
      <c r="C4" s="123">
        <f>C5</f>
        <v>53878.645369999998</v>
      </c>
      <c r="D4" s="123">
        <f t="shared" ref="D4:N4" si="0">D5</f>
        <v>53675.647729999997</v>
      </c>
      <c r="E4" s="123">
        <f t="shared" si="0"/>
        <v>54261.907500000001</v>
      </c>
      <c r="F4" s="123">
        <f t="shared" si="0"/>
        <v>54464.248119999997</v>
      </c>
      <c r="G4" s="123">
        <f t="shared" si="0"/>
        <v>57981.2889</v>
      </c>
      <c r="H4" s="123">
        <f t="shared" si="0"/>
        <v>57844.891450000003</v>
      </c>
      <c r="I4" s="123">
        <f t="shared" si="0"/>
        <v>58202.435159999994</v>
      </c>
      <c r="J4" s="123">
        <f t="shared" si="0"/>
        <v>58124.06738</v>
      </c>
      <c r="K4" s="123">
        <f t="shared" si="0"/>
        <v>58020.045789999996</v>
      </c>
      <c r="L4" s="123">
        <f t="shared" si="0"/>
        <v>58101.751149999996</v>
      </c>
      <c r="M4" s="123">
        <f t="shared" si="0"/>
        <v>58078.657090000001</v>
      </c>
      <c r="N4" s="123">
        <f t="shared" si="0"/>
        <v>58038.166090000006</v>
      </c>
    </row>
    <row r="5" spans="1:14" ht="20.100000000000001" customHeight="1" x14ac:dyDescent="0.2">
      <c r="A5" s="122">
        <v>1</v>
      </c>
      <c r="B5" s="122" t="s">
        <v>77</v>
      </c>
      <c r="C5" s="124">
        <v>53878.645369999998</v>
      </c>
      <c r="D5" s="124">
        <v>53675.647729999997</v>
      </c>
      <c r="E5" s="124">
        <v>54261.907500000001</v>
      </c>
      <c r="F5" s="124">
        <v>54464.248119999997</v>
      </c>
      <c r="G5" s="124">
        <v>57981.2889</v>
      </c>
      <c r="H5" s="124">
        <v>57844.891450000003</v>
      </c>
      <c r="I5" s="124">
        <v>58202.435159999994</v>
      </c>
      <c r="J5" s="124">
        <v>58124.06738</v>
      </c>
      <c r="K5" s="124">
        <v>58020.045789999996</v>
      </c>
      <c r="L5" s="124">
        <v>58101.751149999996</v>
      </c>
      <c r="M5" s="124">
        <v>58078.657090000001</v>
      </c>
      <c r="N5" s="123">
        <v>58038.166090000006</v>
      </c>
    </row>
    <row r="6" spans="1:14" ht="20.100000000000001" customHeight="1" x14ac:dyDescent="0.2">
      <c r="A6" s="129" t="s">
        <v>75</v>
      </c>
      <c r="B6" s="130" t="s">
        <v>76</v>
      </c>
      <c r="C6" s="123">
        <f>SUM(C7:C9)</f>
        <v>23578.478210000001</v>
      </c>
      <c r="D6" s="123">
        <f t="shared" ref="D6:N6" si="1">SUM(D7:D9)</f>
        <v>23953.79578</v>
      </c>
      <c r="E6" s="123">
        <f t="shared" si="1"/>
        <v>24886.15304999999</v>
      </c>
      <c r="F6" s="123">
        <f t="shared" si="1"/>
        <v>25217.5625</v>
      </c>
      <c r="G6" s="123">
        <f t="shared" si="1"/>
        <v>24728.259389999999</v>
      </c>
      <c r="H6" s="123">
        <f t="shared" si="1"/>
        <v>24319.311699999998</v>
      </c>
      <c r="I6" s="123">
        <f t="shared" si="1"/>
        <v>23470.862779999999</v>
      </c>
      <c r="J6" s="123">
        <f t="shared" si="1"/>
        <v>23093.422350000001</v>
      </c>
      <c r="K6" s="123">
        <f t="shared" si="1"/>
        <v>21690.826569999997</v>
      </c>
      <c r="L6" s="123">
        <f t="shared" si="1"/>
        <v>24425.416559999998</v>
      </c>
      <c r="M6" s="123">
        <f t="shared" si="1"/>
        <v>22907.927799999998</v>
      </c>
      <c r="N6" s="123">
        <f t="shared" si="1"/>
        <v>23265.965789999998</v>
      </c>
    </row>
    <row r="7" spans="1:14" ht="20.100000000000001" customHeight="1" x14ac:dyDescent="0.2">
      <c r="A7" s="131">
        <v>1</v>
      </c>
      <c r="B7" s="130" t="s">
        <v>3</v>
      </c>
      <c r="C7" s="124">
        <v>4035.4496099999997</v>
      </c>
      <c r="D7" s="124">
        <v>3946.9825699999997</v>
      </c>
      <c r="E7" s="124">
        <v>4680.2225099999996</v>
      </c>
      <c r="F7" s="124">
        <v>5066.3251100000007</v>
      </c>
      <c r="G7" s="124">
        <v>4843.4068200000002</v>
      </c>
      <c r="H7" s="124">
        <v>4644.4807000000001</v>
      </c>
      <c r="I7" s="124">
        <v>4572.1797100000003</v>
      </c>
      <c r="J7" s="124">
        <v>4697.2254000000003</v>
      </c>
      <c r="K7" s="124">
        <v>4673.4892099999997</v>
      </c>
      <c r="L7" s="124">
        <v>5154.7547699999996</v>
      </c>
      <c r="M7" s="124">
        <v>4686.5035599999992</v>
      </c>
      <c r="N7" s="123">
        <v>5156.7335000000003</v>
      </c>
    </row>
    <row r="8" spans="1:14" ht="20.100000000000001" customHeight="1" x14ac:dyDescent="0.2">
      <c r="A8" s="131">
        <v>2</v>
      </c>
      <c r="B8" s="122" t="s">
        <v>2</v>
      </c>
      <c r="C8" s="124">
        <v>12653.86491</v>
      </c>
      <c r="D8" s="124">
        <v>14929.42942</v>
      </c>
      <c r="E8" s="123">
        <v>13423.849309999991</v>
      </c>
      <c r="F8" s="124">
        <v>13213.11024</v>
      </c>
      <c r="G8" s="124">
        <v>13261.529259999999</v>
      </c>
      <c r="H8" s="124">
        <v>15004.7896</v>
      </c>
      <c r="I8" s="124">
        <v>15192.64889</v>
      </c>
      <c r="J8" s="124">
        <v>15071.16433</v>
      </c>
      <c r="K8" s="124">
        <v>13753.120859999999</v>
      </c>
      <c r="L8" s="124">
        <v>13760.294669999999</v>
      </c>
      <c r="M8" s="124">
        <f>13945.0791+3.51746</f>
        <v>13948.59656</v>
      </c>
      <c r="N8" s="123">
        <f>13945.2137+3.51746</f>
        <v>13948.731159999999</v>
      </c>
    </row>
    <row r="9" spans="1:14" ht="20.100000000000001" customHeight="1" x14ac:dyDescent="0.2">
      <c r="A9" s="131">
        <v>3</v>
      </c>
      <c r="B9" s="122" t="s">
        <v>78</v>
      </c>
      <c r="C9" s="124">
        <v>6889.1636900000003</v>
      </c>
      <c r="D9" s="124">
        <v>5077.3837899999999</v>
      </c>
      <c r="E9" s="124">
        <v>6782.0812300000007</v>
      </c>
      <c r="F9" s="124">
        <v>6938.1271500000003</v>
      </c>
      <c r="G9" s="124">
        <v>6623.3233099999998</v>
      </c>
      <c r="H9" s="124">
        <v>4670.0414000000001</v>
      </c>
      <c r="I9" s="124">
        <v>3706.0341800000001</v>
      </c>
      <c r="J9" s="124">
        <v>3325.03262</v>
      </c>
      <c r="K9" s="124">
        <v>3264.2165</v>
      </c>
      <c r="L9" s="124">
        <v>5510.3671199999999</v>
      </c>
      <c r="M9" s="124">
        <v>4272.8276799999994</v>
      </c>
      <c r="N9" s="123">
        <v>4160.5011299999996</v>
      </c>
    </row>
    <row r="10" spans="1:14" ht="20.100000000000001" customHeight="1" x14ac:dyDescent="0.2">
      <c r="A10" s="132" t="s">
        <v>82</v>
      </c>
      <c r="B10" s="122" t="s">
        <v>71</v>
      </c>
      <c r="C10" s="124">
        <v>3.5516799999999997</v>
      </c>
      <c r="D10" s="124">
        <v>3.3007399999999998</v>
      </c>
      <c r="E10" s="124">
        <v>3.2928600000000001</v>
      </c>
      <c r="F10" s="124">
        <v>28.595099999999999</v>
      </c>
      <c r="G10" s="124">
        <v>80.404640000000001</v>
      </c>
      <c r="H10" s="124">
        <v>80.404640000000001</v>
      </c>
      <c r="I10" s="124">
        <v>80.527249999999995</v>
      </c>
      <c r="J10" s="124">
        <v>80.566659999999999</v>
      </c>
      <c r="K10" s="124">
        <v>45.084309999999995</v>
      </c>
      <c r="L10" s="124">
        <v>15.509069999999999</v>
      </c>
      <c r="M10" s="124">
        <v>17.71733</v>
      </c>
      <c r="N10" s="125">
        <v>59.294690000000003</v>
      </c>
    </row>
    <row r="11" spans="1:14" ht="20.100000000000001" customHeight="1" x14ac:dyDescent="0.2">
      <c r="A11" s="133"/>
      <c r="B11" s="134" t="s">
        <v>4</v>
      </c>
      <c r="C11" s="220">
        <f>C4+C6+C10</f>
        <v>77460.675260000004</v>
      </c>
      <c r="D11" s="220">
        <f t="shared" ref="D11:N11" si="2">D4+D6+D10</f>
        <v>77632.744250000003</v>
      </c>
      <c r="E11" s="220">
        <f t="shared" si="2"/>
        <v>79151.353409999996</v>
      </c>
      <c r="F11" s="220">
        <f t="shared" si="2"/>
        <v>79710.40572000001</v>
      </c>
      <c r="G11" s="220">
        <f t="shared" si="2"/>
        <v>82789.952929999999</v>
      </c>
      <c r="H11" s="220">
        <f t="shared" si="2"/>
        <v>82244.607789999995</v>
      </c>
      <c r="I11" s="220">
        <f t="shared" si="2"/>
        <v>81753.825189999989</v>
      </c>
      <c r="J11" s="220">
        <f t="shared" si="2"/>
        <v>81298.056389999998</v>
      </c>
      <c r="K11" s="220">
        <f t="shared" si="2"/>
        <v>79755.95667</v>
      </c>
      <c r="L11" s="220">
        <f t="shared" si="2"/>
        <v>82542.676779999994</v>
      </c>
      <c r="M11" s="220">
        <f t="shared" si="2"/>
        <v>81004.302219999998</v>
      </c>
      <c r="N11" s="220">
        <f t="shared" si="2"/>
        <v>81363.426569999996</v>
      </c>
    </row>
    <row r="12" spans="1:14" ht="20.100000000000001" customHeight="1" x14ac:dyDescent="0.2">
      <c r="A12" s="135" t="s">
        <v>65</v>
      </c>
      <c r="B12" s="150"/>
      <c r="C12" s="224"/>
      <c r="D12" s="225"/>
      <c r="E12" s="224"/>
      <c r="F12" s="226"/>
      <c r="G12" s="224"/>
      <c r="H12" s="224"/>
      <c r="I12" s="224"/>
      <c r="J12" s="224"/>
      <c r="K12" s="224"/>
      <c r="L12" s="224"/>
      <c r="M12" s="226"/>
      <c r="N12" s="227"/>
    </row>
    <row r="13" spans="1:14" ht="20.100000000000001" customHeight="1" x14ac:dyDescent="0.2">
      <c r="A13" s="135" t="s">
        <v>79</v>
      </c>
      <c r="B13" s="122" t="s">
        <v>80</v>
      </c>
      <c r="C13" s="124">
        <v>-22508.820769999998</v>
      </c>
      <c r="D13" s="124">
        <v>-23385.048730000002</v>
      </c>
      <c r="E13" s="124">
        <v>-22003.372899999998</v>
      </c>
      <c r="F13" s="124">
        <v>-23200.15756</v>
      </c>
      <c r="G13" s="124">
        <v>-25145.976469999998</v>
      </c>
      <c r="H13" s="124">
        <v>-27270.548629999998</v>
      </c>
      <c r="I13" s="124">
        <v>-28426.807570000001</v>
      </c>
      <c r="J13" s="124">
        <v>-30242.0262</v>
      </c>
      <c r="K13" s="124">
        <v>-32361.392390000001</v>
      </c>
      <c r="L13" s="124">
        <v>-34827.867729999998</v>
      </c>
      <c r="M13" s="124">
        <v>-37149.707609999998</v>
      </c>
      <c r="N13" s="123">
        <v>-42243.658859999996</v>
      </c>
    </row>
    <row r="14" spans="1:14" ht="20.100000000000001" customHeight="1" x14ac:dyDescent="0.2">
      <c r="A14" s="135" t="s">
        <v>75</v>
      </c>
      <c r="B14" s="136" t="s">
        <v>81</v>
      </c>
      <c r="C14" s="123">
        <f>SUM(C15:C19)</f>
        <v>99085.297560000006</v>
      </c>
      <c r="D14" s="123">
        <f t="shared" ref="D14:N14" si="3">SUM(D15:D19)</f>
        <v>100136.32969</v>
      </c>
      <c r="E14" s="123">
        <f t="shared" si="3"/>
        <v>100262.54405999999</v>
      </c>
      <c r="F14" s="123">
        <f t="shared" si="3"/>
        <v>102019.54929</v>
      </c>
      <c r="G14" s="123">
        <f t="shared" si="3"/>
        <v>106899.92221000002</v>
      </c>
      <c r="H14" s="123">
        <f t="shared" si="3"/>
        <v>108488.14223</v>
      </c>
      <c r="I14" s="123">
        <f t="shared" si="3"/>
        <v>109151.52486</v>
      </c>
      <c r="J14" s="123">
        <f t="shared" si="3"/>
        <v>110520.05869000001</v>
      </c>
      <c r="K14" s="123">
        <f t="shared" si="3"/>
        <v>111039.73294000002</v>
      </c>
      <c r="L14" s="123">
        <f t="shared" si="3"/>
        <v>116295.60339</v>
      </c>
      <c r="M14" s="123">
        <f t="shared" si="3"/>
        <v>117088.41592999999</v>
      </c>
      <c r="N14" s="123">
        <f t="shared" si="3"/>
        <v>122551.10652999999</v>
      </c>
    </row>
    <row r="15" spans="1:14" ht="20.100000000000001" customHeight="1" x14ac:dyDescent="0.2">
      <c r="A15" s="137">
        <v>1</v>
      </c>
      <c r="B15" s="122" t="s">
        <v>7</v>
      </c>
      <c r="C15" s="124">
        <v>6421.87806</v>
      </c>
      <c r="D15" s="124">
        <v>6420.3463400000001</v>
      </c>
      <c r="E15" s="124">
        <v>6419.6028399999996</v>
      </c>
      <c r="F15" s="124">
        <v>6418.9604800000006</v>
      </c>
      <c r="G15" s="124">
        <v>6418.6176599999999</v>
      </c>
      <c r="H15" s="124">
        <v>6417.0410000000002</v>
      </c>
      <c r="I15" s="124">
        <v>6411.6280500000003</v>
      </c>
      <c r="J15" s="124">
        <v>6408.0870999999997</v>
      </c>
      <c r="K15" s="124">
        <v>6408.0870999999997</v>
      </c>
      <c r="L15" s="124">
        <v>6408.0870999999997</v>
      </c>
      <c r="M15" s="124">
        <v>6408.0870999999997</v>
      </c>
      <c r="N15" s="124">
        <v>10445.52923</v>
      </c>
    </row>
    <row r="16" spans="1:14" ht="20.100000000000001" customHeight="1" x14ac:dyDescent="0.2">
      <c r="A16" s="137">
        <v>2</v>
      </c>
      <c r="B16" s="122" t="s">
        <v>5</v>
      </c>
      <c r="C16" s="124">
        <v>57907.313880000002</v>
      </c>
      <c r="D16" s="124">
        <v>59108.193370000001</v>
      </c>
      <c r="E16" s="124">
        <v>59179.363649999999</v>
      </c>
      <c r="F16" s="124">
        <v>60980.110700000005</v>
      </c>
      <c r="G16" s="124">
        <v>66040.320630000002</v>
      </c>
      <c r="H16" s="124">
        <v>67780.161640000006</v>
      </c>
      <c r="I16" s="124">
        <v>68542.990000000005</v>
      </c>
      <c r="J16" s="124">
        <v>70089.483720000004</v>
      </c>
      <c r="K16" s="124">
        <v>70783.3943</v>
      </c>
      <c r="L16" s="124">
        <v>73941.409390000001</v>
      </c>
      <c r="M16" s="124">
        <v>75176.110739999989</v>
      </c>
      <c r="N16" s="124">
        <v>77908.662200000006</v>
      </c>
    </row>
    <row r="17" spans="1:14" ht="20.100000000000001" customHeight="1" x14ac:dyDescent="0.2">
      <c r="A17" s="137">
        <v>3</v>
      </c>
      <c r="B17" s="138" t="s">
        <v>8</v>
      </c>
      <c r="C17" s="127">
        <v>1007.38612</v>
      </c>
      <c r="D17" s="124">
        <v>1025.9205200000001</v>
      </c>
      <c r="E17" s="124">
        <v>1041.66857</v>
      </c>
      <c r="F17" s="124">
        <v>1062.1740300000001</v>
      </c>
      <c r="G17" s="124">
        <v>1084.76566</v>
      </c>
      <c r="H17" s="124">
        <v>1102.14456</v>
      </c>
      <c r="I17" s="124">
        <v>1116.70136</v>
      </c>
      <c r="J17" s="124">
        <v>1131.6479999999999</v>
      </c>
      <c r="K17" s="124">
        <v>1145.8291499999998</v>
      </c>
      <c r="L17" s="124">
        <v>1163.1976999999999</v>
      </c>
      <c r="M17" s="124">
        <v>771.99568999999997</v>
      </c>
      <c r="N17" s="124">
        <v>316.76218999999998</v>
      </c>
    </row>
    <row r="18" spans="1:14" ht="20.100000000000001" customHeight="1" x14ac:dyDescent="0.2">
      <c r="A18" s="137">
        <v>4</v>
      </c>
      <c r="B18" s="137" t="s">
        <v>66</v>
      </c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</row>
    <row r="19" spans="1:14" ht="20.100000000000001" customHeight="1" x14ac:dyDescent="0.2">
      <c r="A19" s="131">
        <v>5</v>
      </c>
      <c r="B19" s="122" t="s">
        <v>6</v>
      </c>
      <c r="C19" s="124">
        <v>33748.719499999999</v>
      </c>
      <c r="D19" s="124">
        <v>33581.869460000002</v>
      </c>
      <c r="E19" s="124">
        <v>33621.909</v>
      </c>
      <c r="F19" s="124">
        <v>33558.304080000002</v>
      </c>
      <c r="G19" s="124">
        <v>33356.218260000001</v>
      </c>
      <c r="H19" s="124">
        <v>33188.795030000001</v>
      </c>
      <c r="I19" s="124">
        <v>33080.205450000001</v>
      </c>
      <c r="J19" s="124">
        <v>32890.839870000003</v>
      </c>
      <c r="K19" s="124">
        <v>32702.42239</v>
      </c>
      <c r="L19" s="124">
        <v>34782.909200000002</v>
      </c>
      <c r="M19" s="124">
        <v>34732.222399999999</v>
      </c>
      <c r="N19" s="124">
        <v>33880.152909999997</v>
      </c>
    </row>
    <row r="20" spans="1:14" ht="20.100000000000001" customHeight="1" x14ac:dyDescent="0.2">
      <c r="A20" s="139" t="s">
        <v>82</v>
      </c>
      <c r="B20" s="122" t="s">
        <v>70</v>
      </c>
      <c r="C20" s="124">
        <v>884.19846999999993</v>
      </c>
      <c r="D20" s="124">
        <v>881.46329000000003</v>
      </c>
      <c r="E20" s="124">
        <v>892.18224999999995</v>
      </c>
      <c r="F20" s="124">
        <v>891.01399000000004</v>
      </c>
      <c r="G20" s="124">
        <v>1036.00719</v>
      </c>
      <c r="H20" s="124">
        <v>1027.0141899999999</v>
      </c>
      <c r="I20" s="124">
        <v>1029.1079</v>
      </c>
      <c r="J20" s="124">
        <v>1020.0239</v>
      </c>
      <c r="K20" s="124">
        <v>1077.6161200000001</v>
      </c>
      <c r="L20" s="124">
        <v>1074.9411200000002</v>
      </c>
      <c r="M20" s="124">
        <v>1065.5938999999998</v>
      </c>
      <c r="N20" s="124">
        <v>1055.9788999999998</v>
      </c>
    </row>
    <row r="21" spans="1:14" ht="20.100000000000001" customHeight="1" x14ac:dyDescent="0.2">
      <c r="A21" s="133"/>
      <c r="B21" s="134" t="s">
        <v>67</v>
      </c>
      <c r="C21" s="128">
        <f>C13+C14+C20</f>
        <v>77460.675260000018</v>
      </c>
      <c r="D21" s="128">
        <f t="shared" ref="D21:N21" si="4">D13+D14+D20</f>
        <v>77632.744250000003</v>
      </c>
      <c r="E21" s="128">
        <f t="shared" si="4"/>
        <v>79151.353409999982</v>
      </c>
      <c r="F21" s="128">
        <f t="shared" si="4"/>
        <v>79710.40572000001</v>
      </c>
      <c r="G21" s="128">
        <f t="shared" si="4"/>
        <v>82789.952930000029</v>
      </c>
      <c r="H21" s="128">
        <f t="shared" si="4"/>
        <v>82244.607789999995</v>
      </c>
      <c r="I21" s="128">
        <f t="shared" si="4"/>
        <v>81753.825190000003</v>
      </c>
      <c r="J21" s="128">
        <f t="shared" si="4"/>
        <v>81298.056390000012</v>
      </c>
      <c r="K21" s="128">
        <f t="shared" si="4"/>
        <v>79755.956670000029</v>
      </c>
      <c r="L21" s="128">
        <f t="shared" si="4"/>
        <v>82542.676780000009</v>
      </c>
      <c r="M21" s="128">
        <f t="shared" si="4"/>
        <v>81004.302219999983</v>
      </c>
      <c r="N21" s="128">
        <f t="shared" si="4"/>
        <v>81363.426569999996</v>
      </c>
    </row>
    <row r="22" spans="1:14" ht="20.100000000000001" customHeight="1" x14ac:dyDescent="0.2">
      <c r="A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242"/>
      <c r="N22" s="263"/>
    </row>
    <row r="23" spans="1:14" ht="20.100000000000001" customHeight="1" x14ac:dyDescent="0.2">
      <c r="A23" s="8"/>
      <c r="B23" s="31" t="s">
        <v>48</v>
      </c>
      <c r="C23" s="28"/>
      <c r="D23" s="28"/>
      <c r="E23" s="28"/>
      <c r="F23" s="28"/>
      <c r="G23" s="28"/>
      <c r="H23" s="28"/>
      <c r="I23" s="215"/>
      <c r="J23" s="28"/>
      <c r="K23" s="28"/>
      <c r="L23" s="28"/>
      <c r="M23" s="28"/>
      <c r="N23" s="28"/>
    </row>
    <row r="24" spans="1:14" ht="20.100000000000001" customHeight="1" x14ac:dyDescent="0.2">
      <c r="A24" s="8"/>
      <c r="B24" s="26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4" ht="20.100000000000001" customHeight="1" x14ac:dyDescent="0.2">
      <c r="A25" s="8"/>
      <c r="B25" s="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ht="20.100000000000001" customHeight="1" x14ac:dyDescent="0.2">
      <c r="A26" s="10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ht="20.100000000000001" customHeight="1" x14ac:dyDescent="0.2">
      <c r="A27" s="10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x14ac:dyDescent="0.2">
      <c r="A28" s="26"/>
      <c r="B28" s="26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1:14" x14ac:dyDescent="0.2">
      <c r="A29" s="26"/>
      <c r="B29" s="26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1:14" x14ac:dyDescent="0.2">
      <c r="A30" s="26"/>
      <c r="B30" s="26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1" spans="1:14" x14ac:dyDescent="0.2">
      <c r="A31" s="26"/>
      <c r="B31" s="26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x14ac:dyDescent="0.2">
      <c r="A32" s="26"/>
      <c r="B32" s="26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1:14" x14ac:dyDescent="0.2">
      <c r="A33" s="26"/>
      <c r="B33" s="26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:14" x14ac:dyDescent="0.2">
      <c r="A34" s="26"/>
      <c r="B34" s="26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 x14ac:dyDescent="0.2">
      <c r="A35" s="26"/>
      <c r="B35" s="26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spans="1:14" x14ac:dyDescent="0.2">
      <c r="A36" s="26"/>
      <c r="B36" s="26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spans="1:14" x14ac:dyDescent="0.2">
      <c r="A37" s="26"/>
      <c r="B37" s="26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Normal="100" workbookViewId="0">
      <selection activeCell="B1" sqref="B1"/>
    </sheetView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64"/>
      <c r="B1" s="65" t="str">
        <f>Cover!A9</f>
        <v>Univerzitná nemocnica Martin</v>
      </c>
      <c r="C1" s="66"/>
      <c r="D1" s="67"/>
      <c r="E1" s="67"/>
      <c r="F1" s="67"/>
      <c r="G1" s="67"/>
      <c r="H1" s="32"/>
    </row>
    <row r="2" spans="1:28" ht="24.75" customHeight="1" thickBot="1" x14ac:dyDescent="0.25">
      <c r="A2" s="261" t="s">
        <v>0</v>
      </c>
      <c r="B2" s="262"/>
      <c r="C2" s="109" t="s">
        <v>104</v>
      </c>
      <c r="D2" s="109" t="s">
        <v>118</v>
      </c>
      <c r="E2" s="109" t="s">
        <v>119</v>
      </c>
      <c r="F2" s="109" t="s">
        <v>122</v>
      </c>
      <c r="G2" s="109" t="s">
        <v>123</v>
      </c>
      <c r="H2" s="109" t="s">
        <v>124</v>
      </c>
      <c r="I2" s="109" t="s">
        <v>125</v>
      </c>
      <c r="J2" s="109" t="s">
        <v>126</v>
      </c>
      <c r="K2" s="109" t="s">
        <v>127</v>
      </c>
      <c r="L2" s="109" t="s">
        <v>128</v>
      </c>
      <c r="M2" s="109" t="s">
        <v>129</v>
      </c>
      <c r="N2" s="70" t="s">
        <v>133</v>
      </c>
    </row>
    <row r="3" spans="1:28" ht="18" customHeight="1" x14ac:dyDescent="0.25">
      <c r="A3" s="91" t="s">
        <v>87</v>
      </c>
      <c r="B3" s="92"/>
      <c r="C3" s="117">
        <v>1482</v>
      </c>
      <c r="D3" s="121">
        <f t="shared" ref="D3:L3" si="0">C40</f>
        <v>1669</v>
      </c>
      <c r="E3" s="118">
        <f t="shared" si="0"/>
        <v>73</v>
      </c>
      <c r="F3" s="118">
        <f t="shared" si="0"/>
        <v>1739</v>
      </c>
      <c r="G3" s="118">
        <f t="shared" si="0"/>
        <v>1567</v>
      </c>
      <c r="H3" s="118">
        <f t="shared" si="0"/>
        <v>1594</v>
      </c>
      <c r="I3" s="118">
        <f t="shared" si="0"/>
        <v>24</v>
      </c>
      <c r="J3" s="118">
        <f t="shared" si="0"/>
        <v>1496</v>
      </c>
      <c r="K3" s="118">
        <f t="shared" si="0"/>
        <v>1557.7244499999997</v>
      </c>
      <c r="L3" s="118">
        <f t="shared" si="0"/>
        <v>1484.7244499999997</v>
      </c>
      <c r="M3" s="118">
        <f>L40</f>
        <v>3774.7244499999997</v>
      </c>
      <c r="N3" s="93">
        <f>M40</f>
        <v>2057.7244499999997</v>
      </c>
    </row>
    <row r="4" spans="1:28" x14ac:dyDescent="0.2">
      <c r="A4" s="256" t="s">
        <v>56</v>
      </c>
      <c r="B4" s="257"/>
      <c r="C4" s="116"/>
      <c r="D4" s="116"/>
      <c r="E4" s="116"/>
      <c r="F4" s="116"/>
      <c r="G4" s="87"/>
      <c r="H4" s="116"/>
      <c r="I4" s="116"/>
      <c r="J4" s="88"/>
      <c r="K4" s="89"/>
      <c r="L4" s="116"/>
      <c r="M4" s="116"/>
      <c r="N4" s="90"/>
    </row>
    <row r="5" spans="1:28" ht="14.1" customHeight="1" x14ac:dyDescent="0.2">
      <c r="A5" s="54"/>
      <c r="B5" s="53" t="s">
        <v>57</v>
      </c>
      <c r="C5" s="102"/>
      <c r="D5" s="103"/>
      <c r="E5" s="103"/>
      <c r="F5" s="103"/>
      <c r="G5" s="99"/>
      <c r="H5" s="97"/>
      <c r="I5" s="99"/>
      <c r="J5" s="97"/>
      <c r="K5" s="97"/>
      <c r="L5" s="97"/>
      <c r="M5" s="97"/>
      <c r="N5" s="44"/>
      <c r="O5" s="41"/>
      <c r="Q5" s="42"/>
      <c r="R5" s="42"/>
      <c r="T5" s="42"/>
      <c r="U5" s="42"/>
      <c r="V5" s="43"/>
      <c r="W5" s="43"/>
      <c r="X5" s="43"/>
      <c r="Y5" s="43"/>
      <c r="Z5" s="43"/>
      <c r="AA5" s="43"/>
      <c r="AB5" s="43"/>
    </row>
    <row r="6" spans="1:28" ht="14.1" customHeight="1" x14ac:dyDescent="0.2">
      <c r="A6" s="54"/>
      <c r="B6" s="53" t="s">
        <v>58</v>
      </c>
      <c r="C6" s="102">
        <v>0</v>
      </c>
      <c r="D6" s="103">
        <v>0</v>
      </c>
      <c r="E6" s="103">
        <v>0</v>
      </c>
      <c r="F6" s="103">
        <v>0</v>
      </c>
      <c r="G6" s="99">
        <v>0</v>
      </c>
      <c r="H6" s="97">
        <v>0</v>
      </c>
      <c r="I6" s="99">
        <v>0</v>
      </c>
      <c r="J6" s="97">
        <v>0</v>
      </c>
      <c r="K6" s="97">
        <v>0</v>
      </c>
      <c r="L6" s="97">
        <v>0</v>
      </c>
      <c r="M6" s="97">
        <v>0</v>
      </c>
      <c r="N6" s="44">
        <v>0</v>
      </c>
      <c r="O6" s="41"/>
      <c r="V6" s="43"/>
      <c r="W6" s="43"/>
      <c r="X6" s="43"/>
      <c r="Y6" s="43"/>
      <c r="Z6" s="43"/>
      <c r="AA6" s="43"/>
      <c r="AB6" s="43"/>
    </row>
    <row r="7" spans="1:28" ht="14.1" customHeight="1" x14ac:dyDescent="0.2">
      <c r="A7" s="54"/>
      <c r="B7" s="53" t="s">
        <v>59</v>
      </c>
      <c r="C7" s="102">
        <v>0</v>
      </c>
      <c r="D7" s="103">
        <v>0</v>
      </c>
      <c r="E7" s="103">
        <v>0</v>
      </c>
      <c r="F7" s="103">
        <v>0</v>
      </c>
      <c r="G7" s="99">
        <v>0</v>
      </c>
      <c r="H7" s="97">
        <v>0</v>
      </c>
      <c r="I7" s="99">
        <v>0</v>
      </c>
      <c r="J7" s="97">
        <v>0</v>
      </c>
      <c r="K7" s="97">
        <v>0</v>
      </c>
      <c r="L7" s="97">
        <v>0</v>
      </c>
      <c r="M7" s="97">
        <v>0</v>
      </c>
      <c r="N7" s="44">
        <v>0</v>
      </c>
      <c r="O7" s="41"/>
      <c r="V7" s="43"/>
      <c r="W7" s="43"/>
      <c r="X7" s="43"/>
      <c r="Y7" s="43"/>
      <c r="Z7" s="43"/>
      <c r="AA7" s="43"/>
      <c r="AB7" s="43"/>
    </row>
    <row r="8" spans="1:28" ht="14.1" customHeight="1" thickBot="1" x14ac:dyDescent="0.25">
      <c r="A8" s="68"/>
      <c r="B8" s="69" t="s">
        <v>63</v>
      </c>
      <c r="C8" s="107">
        <v>3</v>
      </c>
      <c r="D8" s="108">
        <v>3</v>
      </c>
      <c r="E8" s="108">
        <v>3</v>
      </c>
      <c r="F8" s="108">
        <v>3</v>
      </c>
      <c r="G8" s="142">
        <v>3</v>
      </c>
      <c r="H8" s="143">
        <v>3</v>
      </c>
      <c r="I8" s="142">
        <v>3</v>
      </c>
      <c r="J8" s="143">
        <v>3</v>
      </c>
      <c r="K8" s="143">
        <v>3</v>
      </c>
      <c r="L8" s="143">
        <v>3</v>
      </c>
      <c r="M8" s="143">
        <v>3</v>
      </c>
      <c r="N8" s="229">
        <v>3</v>
      </c>
      <c r="O8" s="41"/>
      <c r="Q8" s="42"/>
      <c r="V8" s="43"/>
      <c r="W8" s="43"/>
      <c r="X8" s="43"/>
      <c r="Y8" s="43"/>
      <c r="Z8" s="43"/>
      <c r="AA8" s="43"/>
      <c r="AB8" s="43"/>
    </row>
    <row r="9" spans="1:28" ht="14.1" customHeight="1" x14ac:dyDescent="0.2">
      <c r="A9" s="73" t="s">
        <v>34</v>
      </c>
      <c r="B9" s="74"/>
      <c r="C9" s="120">
        <f>C17</f>
        <v>7577</v>
      </c>
      <c r="D9" s="120">
        <f t="shared" ref="D9:N9" si="1">D17</f>
        <v>5758</v>
      </c>
      <c r="E9" s="120">
        <f t="shared" si="1"/>
        <v>8892</v>
      </c>
      <c r="F9" s="120">
        <f t="shared" si="1"/>
        <v>7076</v>
      </c>
      <c r="G9" s="120">
        <f t="shared" si="1"/>
        <v>7440</v>
      </c>
      <c r="H9" s="120">
        <f t="shared" si="1"/>
        <v>6071</v>
      </c>
      <c r="I9" s="120">
        <f t="shared" si="1"/>
        <v>8703</v>
      </c>
      <c r="J9" s="120">
        <f t="shared" si="1"/>
        <v>7321.5229099999997</v>
      </c>
      <c r="K9" s="120">
        <f t="shared" si="1"/>
        <v>8498</v>
      </c>
      <c r="L9" s="120">
        <f t="shared" si="1"/>
        <v>10379</v>
      </c>
      <c r="M9" s="120">
        <f t="shared" si="1"/>
        <v>7277</v>
      </c>
      <c r="N9" s="239">
        <f t="shared" si="1"/>
        <v>9606</v>
      </c>
    </row>
    <row r="10" spans="1:28" ht="14.1" customHeight="1" x14ac:dyDescent="0.2">
      <c r="A10" s="37"/>
      <c r="B10" s="55" t="s">
        <v>13</v>
      </c>
      <c r="C10" s="98">
        <v>5245</v>
      </c>
      <c r="D10" s="99">
        <v>5292</v>
      </c>
      <c r="E10" s="99">
        <v>5316</v>
      </c>
      <c r="F10" s="97">
        <v>5235</v>
      </c>
      <c r="G10" s="99">
        <v>5132</v>
      </c>
      <c r="H10" s="97">
        <v>5124</v>
      </c>
      <c r="I10" s="97">
        <v>5140</v>
      </c>
      <c r="J10" s="97">
        <v>5285.5418099999997</v>
      </c>
      <c r="K10" s="97">
        <v>6637</v>
      </c>
      <c r="L10" s="97">
        <v>5321</v>
      </c>
      <c r="M10" s="97">
        <v>5315</v>
      </c>
      <c r="N10" s="44">
        <v>5346</v>
      </c>
      <c r="Q10" s="42"/>
      <c r="V10" s="43"/>
      <c r="W10" s="43"/>
      <c r="X10" s="43"/>
      <c r="Y10" s="43"/>
      <c r="Z10" s="43"/>
      <c r="AA10" s="43"/>
      <c r="AB10" s="43"/>
    </row>
    <row r="11" spans="1:28" ht="14.1" customHeight="1" x14ac:dyDescent="0.2">
      <c r="A11" s="37"/>
      <c r="B11" s="55" t="s">
        <v>14</v>
      </c>
      <c r="C11" s="98">
        <v>1537</v>
      </c>
      <c r="D11" s="99">
        <v>8</v>
      </c>
      <c r="E11" s="99">
        <v>3147</v>
      </c>
      <c r="F11" s="97">
        <v>1517</v>
      </c>
      <c r="G11" s="99">
        <v>1575</v>
      </c>
      <c r="H11" s="97">
        <v>0</v>
      </c>
      <c r="I11" s="97">
        <v>2905</v>
      </c>
      <c r="J11" s="97">
        <v>1522.45261</v>
      </c>
      <c r="K11" s="97">
        <v>1403</v>
      </c>
      <c r="L11" s="97">
        <v>1477</v>
      </c>
      <c r="M11" s="97">
        <v>1491</v>
      </c>
      <c r="N11" s="44">
        <v>1437</v>
      </c>
      <c r="V11" s="43"/>
      <c r="W11" s="43"/>
      <c r="X11" s="43"/>
      <c r="Y11" s="43"/>
      <c r="Z11" s="43"/>
      <c r="AA11" s="43"/>
      <c r="AB11" s="43"/>
    </row>
    <row r="12" spans="1:28" ht="14.1" customHeight="1" x14ac:dyDescent="0.2">
      <c r="A12" s="37"/>
      <c r="B12" s="55" t="s">
        <v>15</v>
      </c>
      <c r="C12" s="98">
        <v>335</v>
      </c>
      <c r="D12" s="99">
        <v>351</v>
      </c>
      <c r="E12" s="99">
        <v>318</v>
      </c>
      <c r="F12" s="97">
        <v>281</v>
      </c>
      <c r="G12" s="99">
        <v>465</v>
      </c>
      <c r="H12" s="97">
        <v>405</v>
      </c>
      <c r="I12" s="97">
        <v>385</v>
      </c>
      <c r="J12" s="97">
        <v>387.74822999999998</v>
      </c>
      <c r="K12" s="97">
        <v>401</v>
      </c>
      <c r="L12" s="97">
        <v>404</v>
      </c>
      <c r="M12" s="97">
        <v>388</v>
      </c>
      <c r="N12" s="44">
        <v>408</v>
      </c>
      <c r="P12" s="258"/>
      <c r="Q12" s="258"/>
      <c r="V12" s="43"/>
      <c r="W12" s="43"/>
      <c r="X12" s="43"/>
      <c r="Y12" s="43"/>
      <c r="Z12" s="43"/>
      <c r="AA12" s="43"/>
      <c r="AB12" s="43"/>
    </row>
    <row r="13" spans="1:28" ht="14.1" customHeight="1" x14ac:dyDescent="0.2">
      <c r="A13" s="75"/>
      <c r="B13" s="76" t="s">
        <v>35</v>
      </c>
      <c r="C13" s="110">
        <f>C10+C11+C12</f>
        <v>7117</v>
      </c>
      <c r="D13" s="110">
        <f t="shared" ref="D13:N13" si="2">D10+D11+D12</f>
        <v>5651</v>
      </c>
      <c r="E13" s="110">
        <f t="shared" si="2"/>
        <v>8781</v>
      </c>
      <c r="F13" s="110">
        <f t="shared" si="2"/>
        <v>7033</v>
      </c>
      <c r="G13" s="110">
        <f t="shared" si="2"/>
        <v>7172</v>
      </c>
      <c r="H13" s="110">
        <f t="shared" si="2"/>
        <v>5529</v>
      </c>
      <c r="I13" s="110">
        <f t="shared" si="2"/>
        <v>8430</v>
      </c>
      <c r="J13" s="110">
        <f t="shared" si="2"/>
        <v>7195.7426500000001</v>
      </c>
      <c r="K13" s="110">
        <f t="shared" si="2"/>
        <v>8441</v>
      </c>
      <c r="L13" s="110">
        <f t="shared" si="2"/>
        <v>7202</v>
      </c>
      <c r="M13" s="110">
        <f t="shared" si="2"/>
        <v>7194</v>
      </c>
      <c r="N13" s="240">
        <f t="shared" si="2"/>
        <v>7191</v>
      </c>
    </row>
    <row r="14" spans="1:28" ht="14.1" customHeight="1" x14ac:dyDescent="0.2">
      <c r="A14" s="37"/>
      <c r="B14" s="53" t="s">
        <v>36</v>
      </c>
      <c r="C14" s="98">
        <v>460</v>
      </c>
      <c r="D14" s="99">
        <v>107</v>
      </c>
      <c r="E14" s="99">
        <v>111</v>
      </c>
      <c r="F14" s="97">
        <v>43</v>
      </c>
      <c r="G14" s="99">
        <v>268</v>
      </c>
      <c r="H14" s="97">
        <v>542</v>
      </c>
      <c r="I14" s="97">
        <v>273</v>
      </c>
      <c r="J14" s="101">
        <v>125.78026</v>
      </c>
      <c r="K14" s="97">
        <v>57</v>
      </c>
      <c r="L14" s="97">
        <v>3177</v>
      </c>
      <c r="M14" s="97">
        <v>83</v>
      </c>
      <c r="N14" s="44">
        <v>2415</v>
      </c>
      <c r="P14" s="42"/>
      <c r="Q14" s="42"/>
      <c r="V14" s="43"/>
      <c r="W14" s="43"/>
      <c r="X14" s="43"/>
      <c r="Y14" s="43"/>
      <c r="Z14" s="43"/>
      <c r="AA14" s="43"/>
      <c r="AB14" s="43"/>
    </row>
    <row r="15" spans="1:28" ht="14.1" customHeight="1" x14ac:dyDescent="0.2">
      <c r="A15" s="52"/>
      <c r="B15" s="53" t="s">
        <v>61</v>
      </c>
      <c r="C15" s="105">
        <v>0</v>
      </c>
      <c r="D15" s="104">
        <v>0</v>
      </c>
      <c r="E15" s="104">
        <v>0</v>
      </c>
      <c r="F15" s="103">
        <v>0</v>
      </c>
      <c r="G15" s="99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44">
        <v>0</v>
      </c>
      <c r="O15" s="41"/>
      <c r="P15" s="42"/>
      <c r="Q15" s="42"/>
      <c r="V15" s="43"/>
      <c r="W15" s="43"/>
      <c r="X15" s="43"/>
      <c r="Y15" s="43"/>
      <c r="Z15" s="43"/>
      <c r="AA15" s="43"/>
      <c r="AB15" s="43"/>
    </row>
    <row r="16" spans="1:28" ht="14.1" customHeight="1" x14ac:dyDescent="0.2">
      <c r="A16" s="52"/>
      <c r="B16" s="53" t="s">
        <v>60</v>
      </c>
      <c r="C16" s="105">
        <v>0</v>
      </c>
      <c r="D16" s="104">
        <v>0</v>
      </c>
      <c r="E16" s="104">
        <v>0</v>
      </c>
      <c r="F16" s="103">
        <v>0</v>
      </c>
      <c r="G16" s="99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44">
        <v>0</v>
      </c>
      <c r="O16" s="41"/>
      <c r="P16" s="42"/>
      <c r="Q16" s="42"/>
      <c r="V16" s="43"/>
      <c r="W16" s="43"/>
      <c r="X16" s="43"/>
      <c r="Y16" s="43"/>
      <c r="Z16" s="43"/>
      <c r="AA16" s="43"/>
      <c r="AB16" s="43"/>
    </row>
    <row r="17" spans="1:28" ht="14.1" customHeight="1" thickBot="1" x14ac:dyDescent="0.25">
      <c r="A17" s="81"/>
      <c r="B17" s="82" t="s">
        <v>64</v>
      </c>
      <c r="C17" s="114">
        <f>SUM(C13:C16)</f>
        <v>7577</v>
      </c>
      <c r="D17" s="114">
        <f t="shared" ref="D17" si="3">SUM(D13:D16)</f>
        <v>5758</v>
      </c>
      <c r="E17" s="114">
        <f t="shared" ref="E17" si="4">SUM(E13:E16)</f>
        <v>8892</v>
      </c>
      <c r="F17" s="114">
        <f t="shared" ref="F17:N17" si="5">SUM(F13:F16)</f>
        <v>7076</v>
      </c>
      <c r="G17" s="114">
        <f t="shared" si="5"/>
        <v>7440</v>
      </c>
      <c r="H17" s="114">
        <f t="shared" si="5"/>
        <v>6071</v>
      </c>
      <c r="I17" s="114">
        <f t="shared" si="5"/>
        <v>8703</v>
      </c>
      <c r="J17" s="114">
        <f t="shared" si="5"/>
        <v>7321.5229099999997</v>
      </c>
      <c r="K17" s="114">
        <f t="shared" si="5"/>
        <v>8498</v>
      </c>
      <c r="L17" s="114">
        <f t="shared" si="5"/>
        <v>10379</v>
      </c>
      <c r="M17" s="114">
        <f t="shared" si="5"/>
        <v>7277</v>
      </c>
      <c r="N17" s="83">
        <f t="shared" si="5"/>
        <v>9606</v>
      </c>
    </row>
    <row r="18" spans="1:28" ht="14.1" customHeight="1" x14ac:dyDescent="0.2">
      <c r="A18" s="71" t="s">
        <v>37</v>
      </c>
      <c r="B18" s="72"/>
      <c r="C18" s="113">
        <f>C38</f>
        <v>7390</v>
      </c>
      <c r="D18" s="113">
        <f t="shared" ref="D18:N18" si="6">D38</f>
        <v>7354</v>
      </c>
      <c r="E18" s="113">
        <f t="shared" si="6"/>
        <v>7226</v>
      </c>
      <c r="F18" s="113">
        <f t="shared" si="6"/>
        <v>7248</v>
      </c>
      <c r="G18" s="113">
        <f t="shared" si="6"/>
        <v>7413</v>
      </c>
      <c r="H18" s="113">
        <f t="shared" si="6"/>
        <v>7641</v>
      </c>
      <c r="I18" s="113">
        <f t="shared" si="6"/>
        <v>7231</v>
      </c>
      <c r="J18" s="113">
        <f t="shared" si="6"/>
        <v>7259.79846</v>
      </c>
      <c r="K18" s="113">
        <f t="shared" si="6"/>
        <v>8571</v>
      </c>
      <c r="L18" s="113">
        <f t="shared" si="6"/>
        <v>8089</v>
      </c>
      <c r="M18" s="113">
        <f t="shared" si="6"/>
        <v>8994</v>
      </c>
      <c r="N18" s="241">
        <f t="shared" si="6"/>
        <v>8999</v>
      </c>
    </row>
    <row r="19" spans="1:28" ht="14.1" customHeight="1" x14ac:dyDescent="0.2">
      <c r="A19" s="38"/>
      <c r="B19" s="56" t="s">
        <v>89</v>
      </c>
      <c r="C19" s="98">
        <v>3313</v>
      </c>
      <c r="D19" s="99">
        <v>3424</v>
      </c>
      <c r="E19" s="99">
        <v>3370</v>
      </c>
      <c r="F19" s="99">
        <v>3324</v>
      </c>
      <c r="G19" s="99">
        <v>3412</v>
      </c>
      <c r="H19" s="99">
        <v>3551</v>
      </c>
      <c r="I19" s="99">
        <v>3423</v>
      </c>
      <c r="J19" s="99">
        <v>3672.68334</v>
      </c>
      <c r="K19" s="97">
        <v>3749</v>
      </c>
      <c r="L19" s="99">
        <v>3693</v>
      </c>
      <c r="M19" s="99">
        <v>4167</v>
      </c>
      <c r="N19" s="45">
        <v>4457</v>
      </c>
      <c r="P19" s="46"/>
      <c r="V19" s="43"/>
      <c r="W19" s="43"/>
      <c r="X19" s="43"/>
      <c r="Y19" s="43"/>
      <c r="Z19" s="43"/>
      <c r="AA19" s="43"/>
      <c r="AB19" s="43"/>
    </row>
    <row r="20" spans="1:28" ht="14.1" customHeight="1" x14ac:dyDescent="0.2">
      <c r="A20" s="39"/>
      <c r="B20" s="57" t="s">
        <v>90</v>
      </c>
      <c r="C20" s="98">
        <v>1739</v>
      </c>
      <c r="D20" s="99">
        <v>878</v>
      </c>
      <c r="E20" s="99">
        <v>863</v>
      </c>
      <c r="F20" s="99">
        <v>847</v>
      </c>
      <c r="G20" s="99">
        <v>879</v>
      </c>
      <c r="H20" s="99">
        <v>915</v>
      </c>
      <c r="I20" s="99">
        <v>880</v>
      </c>
      <c r="J20" s="99">
        <v>937.35109</v>
      </c>
      <c r="K20" s="97">
        <v>955</v>
      </c>
      <c r="L20" s="99">
        <v>943</v>
      </c>
      <c r="M20" s="99">
        <v>1172</v>
      </c>
      <c r="N20" s="45">
        <v>1138</v>
      </c>
      <c r="P20" s="47"/>
      <c r="V20" s="43"/>
      <c r="W20" s="43"/>
      <c r="X20" s="43"/>
      <c r="Y20" s="43"/>
      <c r="Z20" s="43"/>
      <c r="AA20" s="43"/>
      <c r="AB20" s="43"/>
    </row>
    <row r="21" spans="1:28" ht="14.1" customHeight="1" x14ac:dyDescent="0.2">
      <c r="A21" s="38"/>
      <c r="B21" s="56" t="s">
        <v>38</v>
      </c>
      <c r="C21" s="98">
        <v>0</v>
      </c>
      <c r="D21" s="99">
        <v>0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  <c r="J21" s="48">
        <v>0</v>
      </c>
      <c r="K21" s="97">
        <v>0</v>
      </c>
      <c r="L21" s="99">
        <v>0</v>
      </c>
      <c r="M21" s="99">
        <v>0</v>
      </c>
      <c r="N21" s="45">
        <v>0</v>
      </c>
      <c r="V21" s="43"/>
      <c r="W21" s="43"/>
      <c r="X21" s="43"/>
      <c r="Y21" s="43"/>
      <c r="Z21" s="43"/>
      <c r="AA21" s="43"/>
      <c r="AB21" s="43"/>
    </row>
    <row r="22" spans="1:28" ht="14.1" customHeight="1" x14ac:dyDescent="0.2">
      <c r="A22" s="77"/>
      <c r="B22" s="78" t="s">
        <v>39</v>
      </c>
      <c r="C22" s="111">
        <f>SUM(C19:C21)</f>
        <v>5052</v>
      </c>
      <c r="D22" s="111">
        <f t="shared" ref="D22" si="7">SUM(D19:D21)</f>
        <v>4302</v>
      </c>
      <c r="E22" s="111">
        <f t="shared" ref="E22" si="8">SUM(E19:E21)</f>
        <v>4233</v>
      </c>
      <c r="F22" s="111">
        <f t="shared" ref="F22:N22" si="9">SUM(F19:F21)</f>
        <v>4171</v>
      </c>
      <c r="G22" s="111">
        <f t="shared" si="9"/>
        <v>4291</v>
      </c>
      <c r="H22" s="111">
        <f t="shared" si="9"/>
        <v>4466</v>
      </c>
      <c r="I22" s="111">
        <f t="shared" si="9"/>
        <v>4303</v>
      </c>
      <c r="J22" s="111">
        <f t="shared" si="9"/>
        <v>4610.0344299999997</v>
      </c>
      <c r="K22" s="111">
        <f t="shared" si="9"/>
        <v>4704</v>
      </c>
      <c r="L22" s="111">
        <f t="shared" si="9"/>
        <v>4636</v>
      </c>
      <c r="M22" s="111">
        <f t="shared" si="9"/>
        <v>5339</v>
      </c>
      <c r="N22" s="79">
        <f t="shared" si="9"/>
        <v>5595</v>
      </c>
    </row>
    <row r="23" spans="1:28" ht="14.1" customHeight="1" x14ac:dyDescent="0.2">
      <c r="A23" s="40"/>
      <c r="B23" s="58" t="s">
        <v>21</v>
      </c>
      <c r="C23" s="98">
        <v>760</v>
      </c>
      <c r="D23" s="99">
        <v>1257</v>
      </c>
      <c r="E23" s="99">
        <v>1201</v>
      </c>
      <c r="F23" s="99">
        <v>727</v>
      </c>
      <c r="G23" s="99">
        <v>1031</v>
      </c>
      <c r="H23" s="99">
        <v>935</v>
      </c>
      <c r="I23" s="99">
        <v>834</v>
      </c>
      <c r="J23" s="97">
        <v>965.16556000000003</v>
      </c>
      <c r="K23" s="97">
        <v>1683</v>
      </c>
      <c r="L23" s="99">
        <v>1169</v>
      </c>
      <c r="M23" s="99">
        <v>641</v>
      </c>
      <c r="N23" s="45">
        <v>867</v>
      </c>
      <c r="P23" s="32"/>
      <c r="V23" s="43"/>
      <c r="W23" s="43"/>
      <c r="X23" s="43"/>
      <c r="Y23" s="43"/>
      <c r="Z23" s="43"/>
      <c r="AA23" s="43"/>
      <c r="AB23" s="43"/>
    </row>
    <row r="24" spans="1:28" ht="14.1" customHeight="1" x14ac:dyDescent="0.2">
      <c r="A24" s="40"/>
      <c r="B24" s="58" t="s">
        <v>83</v>
      </c>
      <c r="C24" s="98">
        <v>131</v>
      </c>
      <c r="D24" s="99">
        <v>117</v>
      </c>
      <c r="E24" s="99">
        <v>98</v>
      </c>
      <c r="F24" s="99">
        <v>108</v>
      </c>
      <c r="G24" s="99">
        <v>122</v>
      </c>
      <c r="H24" s="99">
        <v>101</v>
      </c>
      <c r="I24" s="99">
        <v>104</v>
      </c>
      <c r="J24" s="97">
        <v>108.74636</v>
      </c>
      <c r="K24" s="97">
        <v>100</v>
      </c>
      <c r="L24" s="99">
        <v>105</v>
      </c>
      <c r="M24" s="99">
        <v>130</v>
      </c>
      <c r="N24" s="45">
        <v>0</v>
      </c>
      <c r="P24" s="32"/>
      <c r="V24" s="43"/>
      <c r="W24" s="43"/>
      <c r="X24" s="43"/>
      <c r="Y24" s="43"/>
      <c r="Z24" s="43"/>
      <c r="AA24" s="43"/>
      <c r="AB24" s="43"/>
    </row>
    <row r="25" spans="1:28" ht="14.1" customHeight="1" x14ac:dyDescent="0.2">
      <c r="A25" s="40"/>
      <c r="B25" s="58" t="s">
        <v>84</v>
      </c>
      <c r="C25" s="98">
        <v>97</v>
      </c>
      <c r="D25" s="99">
        <v>80</v>
      </c>
      <c r="E25" s="99">
        <v>75</v>
      </c>
      <c r="F25" s="99">
        <v>101</v>
      </c>
      <c r="G25" s="99">
        <v>63</v>
      </c>
      <c r="H25" s="99">
        <v>74</v>
      </c>
      <c r="I25" s="99">
        <v>97</v>
      </c>
      <c r="J25" s="97">
        <v>84.076949999999997</v>
      </c>
      <c r="K25" s="97">
        <v>121</v>
      </c>
      <c r="L25" s="99">
        <v>54</v>
      </c>
      <c r="M25" s="99">
        <v>67</v>
      </c>
      <c r="N25" s="45">
        <v>111</v>
      </c>
      <c r="P25" s="32"/>
      <c r="V25" s="43"/>
      <c r="W25" s="43"/>
      <c r="X25" s="43"/>
      <c r="Y25" s="43"/>
      <c r="Z25" s="43"/>
      <c r="AA25" s="43"/>
      <c r="AB25" s="43"/>
    </row>
    <row r="26" spans="1:28" ht="14.1" customHeight="1" x14ac:dyDescent="0.2">
      <c r="A26" s="40"/>
      <c r="B26" s="58" t="s">
        <v>86</v>
      </c>
      <c r="C26" s="98">
        <v>577</v>
      </c>
      <c r="D26" s="99">
        <v>755</v>
      </c>
      <c r="E26" s="99">
        <v>690</v>
      </c>
      <c r="F26" s="99">
        <v>1032</v>
      </c>
      <c r="G26" s="99">
        <v>774</v>
      </c>
      <c r="H26" s="99">
        <v>763</v>
      </c>
      <c r="I26" s="99">
        <v>501</v>
      </c>
      <c r="J26" s="97">
        <v>582.34355000000005</v>
      </c>
      <c r="K26" s="97">
        <v>1061</v>
      </c>
      <c r="L26" s="99">
        <v>1195</v>
      </c>
      <c r="M26" s="99">
        <v>1604</v>
      </c>
      <c r="N26" s="45">
        <v>1480</v>
      </c>
      <c r="P26" s="32"/>
      <c r="V26" s="43"/>
      <c r="W26" s="43"/>
      <c r="X26" s="43"/>
      <c r="Y26" s="43"/>
      <c r="Z26" s="43"/>
      <c r="AA26" s="43"/>
      <c r="AB26" s="43"/>
    </row>
    <row r="27" spans="1:28" ht="14.1" customHeight="1" x14ac:dyDescent="0.2">
      <c r="A27" s="40"/>
      <c r="B27" s="58" t="s">
        <v>22</v>
      </c>
      <c r="C27" s="98">
        <v>221</v>
      </c>
      <c r="D27" s="99">
        <v>172</v>
      </c>
      <c r="E27" s="99">
        <v>239</v>
      </c>
      <c r="F27" s="99">
        <v>235</v>
      </c>
      <c r="G27" s="99">
        <v>258</v>
      </c>
      <c r="H27" s="99">
        <v>127</v>
      </c>
      <c r="I27" s="99">
        <v>160</v>
      </c>
      <c r="J27" s="97">
        <v>136.30552</v>
      </c>
      <c r="K27" s="97">
        <v>241</v>
      </c>
      <c r="L27" s="99">
        <v>241</v>
      </c>
      <c r="M27" s="99">
        <v>218</v>
      </c>
      <c r="N27" s="45">
        <v>226</v>
      </c>
      <c r="P27" s="32"/>
      <c r="Y27" s="47"/>
      <c r="AB27" s="43"/>
    </row>
    <row r="28" spans="1:28" ht="14.1" customHeight="1" x14ac:dyDescent="0.2">
      <c r="A28" s="77"/>
      <c r="B28" s="78" t="s">
        <v>23</v>
      </c>
      <c r="C28" s="111">
        <f t="shared" ref="C28" si="10">SUM(C23:C27)</f>
        <v>1786</v>
      </c>
      <c r="D28" s="111">
        <f t="shared" ref="D28" si="11">SUM(D23:D27)</f>
        <v>2381</v>
      </c>
      <c r="E28" s="111">
        <f t="shared" ref="E28" si="12">SUM(E23:E27)</f>
        <v>2303</v>
      </c>
      <c r="F28" s="111">
        <f t="shared" ref="F28:N28" si="13">SUM(F23:F27)</f>
        <v>2203</v>
      </c>
      <c r="G28" s="111">
        <f t="shared" si="13"/>
        <v>2248</v>
      </c>
      <c r="H28" s="111">
        <f t="shared" si="13"/>
        <v>2000</v>
      </c>
      <c r="I28" s="111">
        <f t="shared" si="13"/>
        <v>1696</v>
      </c>
      <c r="J28" s="111">
        <f t="shared" si="13"/>
        <v>1876.6379400000001</v>
      </c>
      <c r="K28" s="111">
        <f t="shared" si="13"/>
        <v>3206</v>
      </c>
      <c r="L28" s="111">
        <f t="shared" si="13"/>
        <v>2764</v>
      </c>
      <c r="M28" s="111">
        <f t="shared" si="13"/>
        <v>2660</v>
      </c>
      <c r="N28" s="79">
        <f t="shared" si="13"/>
        <v>2684</v>
      </c>
      <c r="O28" s="49"/>
      <c r="P28" s="32"/>
    </row>
    <row r="29" spans="1:28" ht="14.1" customHeight="1" x14ac:dyDescent="0.2">
      <c r="A29" s="52"/>
      <c r="B29" s="59" t="s">
        <v>40</v>
      </c>
      <c r="C29" s="105">
        <v>113</v>
      </c>
      <c r="D29" s="104">
        <v>240</v>
      </c>
      <c r="E29" s="104">
        <v>280</v>
      </c>
      <c r="F29" s="104">
        <v>276</v>
      </c>
      <c r="G29" s="99">
        <v>230</v>
      </c>
      <c r="H29" s="99">
        <v>170</v>
      </c>
      <c r="I29" s="99">
        <v>183</v>
      </c>
      <c r="J29" s="97">
        <v>134.51866000000001</v>
      </c>
      <c r="K29" s="97">
        <v>130</v>
      </c>
      <c r="L29" s="99">
        <v>132</v>
      </c>
      <c r="M29" s="99">
        <v>125</v>
      </c>
      <c r="N29" s="45">
        <v>139</v>
      </c>
      <c r="O29" s="49"/>
      <c r="P29" s="32"/>
      <c r="AB29" s="43"/>
    </row>
    <row r="30" spans="1:28" ht="14.1" customHeight="1" x14ac:dyDescent="0.2">
      <c r="A30" s="40"/>
      <c r="B30" s="56" t="s">
        <v>41</v>
      </c>
      <c r="C30" s="98">
        <v>106</v>
      </c>
      <c r="D30" s="99">
        <v>8</v>
      </c>
      <c r="E30" s="99">
        <v>15</v>
      </c>
      <c r="F30" s="99">
        <v>28</v>
      </c>
      <c r="G30" s="99">
        <v>36</v>
      </c>
      <c r="H30" s="99">
        <v>27</v>
      </c>
      <c r="I30" s="99">
        <v>2</v>
      </c>
      <c r="J30" s="97">
        <v>5.4740200000000003</v>
      </c>
      <c r="K30" s="97">
        <v>37</v>
      </c>
      <c r="L30" s="99">
        <v>4</v>
      </c>
      <c r="M30" s="99">
        <v>2</v>
      </c>
      <c r="N30" s="45">
        <v>13</v>
      </c>
      <c r="O30" s="49"/>
      <c r="P30" s="32"/>
      <c r="AB30" s="43"/>
    </row>
    <row r="31" spans="1:28" ht="14.1" customHeight="1" x14ac:dyDescent="0.2">
      <c r="A31" s="40"/>
      <c r="B31" s="56" t="s">
        <v>42</v>
      </c>
      <c r="C31" s="98">
        <v>6</v>
      </c>
      <c r="D31" s="99">
        <v>14</v>
      </c>
      <c r="E31" s="99">
        <v>36</v>
      </c>
      <c r="F31" s="99">
        <v>130</v>
      </c>
      <c r="G31" s="99">
        <v>60</v>
      </c>
      <c r="H31" s="99">
        <v>29</v>
      </c>
      <c r="I31" s="99">
        <v>30</v>
      </c>
      <c r="J31" s="97">
        <v>55.440170000000002</v>
      </c>
      <c r="K31" s="97">
        <v>84</v>
      </c>
      <c r="L31" s="99">
        <v>42</v>
      </c>
      <c r="M31" s="99">
        <v>71</v>
      </c>
      <c r="N31" s="45">
        <v>15</v>
      </c>
      <c r="O31" s="49"/>
      <c r="P31" s="32"/>
      <c r="Y31" s="47"/>
      <c r="AB31" s="43"/>
    </row>
    <row r="32" spans="1:28" ht="14.1" customHeight="1" x14ac:dyDescent="0.2">
      <c r="A32" s="40"/>
      <c r="B32" s="56" t="s">
        <v>43</v>
      </c>
      <c r="C32" s="98">
        <v>3</v>
      </c>
      <c r="D32" s="99">
        <v>16</v>
      </c>
      <c r="E32" s="99">
        <v>2</v>
      </c>
      <c r="F32" s="99">
        <v>8</v>
      </c>
      <c r="G32" s="99">
        <v>18</v>
      </c>
      <c r="H32" s="99">
        <v>1</v>
      </c>
      <c r="I32" s="99">
        <v>0</v>
      </c>
      <c r="J32" s="97">
        <v>6.9144600000000001</v>
      </c>
      <c r="K32" s="97">
        <v>4</v>
      </c>
      <c r="L32" s="99">
        <v>9</v>
      </c>
      <c r="M32" s="99">
        <v>10</v>
      </c>
      <c r="N32" s="45">
        <v>1</v>
      </c>
      <c r="O32" s="49"/>
      <c r="P32" s="32"/>
      <c r="AB32" s="43"/>
    </row>
    <row r="33" spans="1:28" ht="14.1" customHeight="1" x14ac:dyDescent="0.2">
      <c r="A33" s="40"/>
      <c r="B33" s="56" t="s">
        <v>44</v>
      </c>
      <c r="C33" s="98">
        <v>7</v>
      </c>
      <c r="D33" s="99">
        <v>16</v>
      </c>
      <c r="E33" s="99">
        <v>10</v>
      </c>
      <c r="F33" s="99">
        <v>13</v>
      </c>
      <c r="G33" s="99">
        <v>8</v>
      </c>
      <c r="H33" s="99">
        <v>3</v>
      </c>
      <c r="I33" s="99">
        <v>4</v>
      </c>
      <c r="J33" s="97">
        <v>32.801160000000003</v>
      </c>
      <c r="K33" s="97">
        <v>19</v>
      </c>
      <c r="L33" s="99">
        <v>27</v>
      </c>
      <c r="M33" s="99">
        <v>14</v>
      </c>
      <c r="N33" s="45">
        <v>13</v>
      </c>
      <c r="O33" s="32"/>
      <c r="P33" s="32"/>
      <c r="AB33" s="43"/>
    </row>
    <row r="34" spans="1:28" ht="14.1" customHeight="1" x14ac:dyDescent="0.2">
      <c r="A34" s="77"/>
      <c r="B34" s="78" t="s">
        <v>45</v>
      </c>
      <c r="C34" s="112">
        <f>SUM(C30:C33)</f>
        <v>122</v>
      </c>
      <c r="D34" s="112">
        <f t="shared" ref="D34" si="14">SUM(D30:D33)</f>
        <v>54</v>
      </c>
      <c r="E34" s="112">
        <f t="shared" ref="E34" si="15">SUM(E30:E33)</f>
        <v>63</v>
      </c>
      <c r="F34" s="112">
        <f t="shared" ref="F34:N34" si="16">SUM(F30:F33)</f>
        <v>179</v>
      </c>
      <c r="G34" s="112">
        <f t="shared" si="16"/>
        <v>122</v>
      </c>
      <c r="H34" s="112">
        <f t="shared" si="16"/>
        <v>60</v>
      </c>
      <c r="I34" s="112">
        <f t="shared" si="16"/>
        <v>36</v>
      </c>
      <c r="J34" s="112">
        <f t="shared" si="16"/>
        <v>100.62981000000002</v>
      </c>
      <c r="K34" s="112">
        <f t="shared" si="16"/>
        <v>144</v>
      </c>
      <c r="L34" s="112">
        <f t="shared" si="16"/>
        <v>82</v>
      </c>
      <c r="M34" s="112">
        <f t="shared" si="16"/>
        <v>97</v>
      </c>
      <c r="N34" s="80">
        <f t="shared" si="16"/>
        <v>42</v>
      </c>
      <c r="P34" s="32"/>
    </row>
    <row r="35" spans="1:28" ht="14.1" customHeight="1" x14ac:dyDescent="0.2">
      <c r="A35" s="37"/>
      <c r="B35" s="56" t="s">
        <v>46</v>
      </c>
      <c r="C35" s="96">
        <v>317</v>
      </c>
      <c r="D35" s="101">
        <v>377</v>
      </c>
      <c r="E35" s="101">
        <v>347</v>
      </c>
      <c r="F35" s="99">
        <v>419</v>
      </c>
      <c r="G35" s="99">
        <v>522</v>
      </c>
      <c r="H35" s="99">
        <v>945</v>
      </c>
      <c r="I35" s="99">
        <v>490</v>
      </c>
      <c r="J35" s="97">
        <v>314.12639000000001</v>
      </c>
      <c r="K35" s="97">
        <v>387</v>
      </c>
      <c r="L35" s="99">
        <v>475</v>
      </c>
      <c r="M35" s="99">
        <v>773</v>
      </c>
      <c r="N35" s="45">
        <v>539</v>
      </c>
      <c r="P35" s="32"/>
      <c r="AB35" s="43"/>
    </row>
    <row r="36" spans="1:28" ht="14.1" customHeight="1" x14ac:dyDescent="0.2">
      <c r="A36" s="52"/>
      <c r="B36" s="59" t="s">
        <v>62</v>
      </c>
      <c r="C36" s="106">
        <v>0</v>
      </c>
      <c r="D36" s="103">
        <v>0</v>
      </c>
      <c r="E36" s="103">
        <v>0</v>
      </c>
      <c r="F36" s="104">
        <v>0</v>
      </c>
      <c r="G36" s="99">
        <v>0</v>
      </c>
      <c r="H36" s="99">
        <v>0</v>
      </c>
      <c r="I36" s="99">
        <v>523</v>
      </c>
      <c r="J36" s="97">
        <v>223.85122999999999</v>
      </c>
      <c r="K36" s="97">
        <v>0</v>
      </c>
      <c r="L36" s="99">
        <v>0</v>
      </c>
      <c r="M36" s="99">
        <v>0</v>
      </c>
      <c r="N36" s="45">
        <v>0</v>
      </c>
      <c r="AB36" s="43"/>
    </row>
    <row r="37" spans="1:28" ht="14.1" customHeight="1" x14ac:dyDescent="0.2">
      <c r="A37" s="52"/>
      <c r="B37" s="59" t="s">
        <v>91</v>
      </c>
      <c r="C37" s="106">
        <v>0</v>
      </c>
      <c r="D37" s="103">
        <v>0</v>
      </c>
      <c r="E37" s="103">
        <v>0</v>
      </c>
      <c r="F37" s="104">
        <v>0</v>
      </c>
      <c r="G37" s="99">
        <v>0</v>
      </c>
      <c r="H37" s="99">
        <v>0</v>
      </c>
      <c r="I37" s="99">
        <v>0</v>
      </c>
      <c r="J37" s="97">
        <v>0</v>
      </c>
      <c r="K37" s="97">
        <v>0</v>
      </c>
      <c r="L37" s="99">
        <v>0</v>
      </c>
      <c r="M37" s="99">
        <v>0</v>
      </c>
      <c r="N37" s="45">
        <v>0</v>
      </c>
      <c r="AB37" s="43"/>
    </row>
    <row r="38" spans="1:28" ht="14.1" customHeight="1" x14ac:dyDescent="0.2">
      <c r="A38" s="84"/>
      <c r="B38" s="85" t="s">
        <v>88</v>
      </c>
      <c r="C38" s="115">
        <f>C22+C28+C29+C34+C35+C36+C37</f>
        <v>7390</v>
      </c>
      <c r="D38" s="115">
        <f t="shared" ref="D38:N38" si="17">D37+D36+D35+D34+D29+D28+D22</f>
        <v>7354</v>
      </c>
      <c r="E38" s="115">
        <f t="shared" si="17"/>
        <v>7226</v>
      </c>
      <c r="F38" s="115">
        <f t="shared" si="17"/>
        <v>7248</v>
      </c>
      <c r="G38" s="115">
        <f t="shared" si="17"/>
        <v>7413</v>
      </c>
      <c r="H38" s="115">
        <f t="shared" si="17"/>
        <v>7641</v>
      </c>
      <c r="I38" s="115">
        <f t="shared" si="17"/>
        <v>7231</v>
      </c>
      <c r="J38" s="115">
        <f t="shared" si="17"/>
        <v>7259.79846</v>
      </c>
      <c r="K38" s="115">
        <f t="shared" si="17"/>
        <v>8571</v>
      </c>
      <c r="L38" s="115">
        <f t="shared" si="17"/>
        <v>8089</v>
      </c>
      <c r="M38" s="115">
        <f t="shared" si="17"/>
        <v>8994</v>
      </c>
      <c r="N38" s="86">
        <f t="shared" si="17"/>
        <v>8999</v>
      </c>
      <c r="Y38" s="47"/>
    </row>
    <row r="39" spans="1:28" ht="14.1" customHeight="1" thickBot="1" x14ac:dyDescent="0.25">
      <c r="A39" s="61"/>
      <c r="B39" s="60" t="s">
        <v>47</v>
      </c>
      <c r="C39" s="100">
        <f>C17-C38</f>
        <v>187</v>
      </c>
      <c r="D39" s="100">
        <f t="shared" ref="D39:N39" si="18">D17-D38</f>
        <v>-1596</v>
      </c>
      <c r="E39" s="100">
        <f t="shared" si="18"/>
        <v>1666</v>
      </c>
      <c r="F39" s="100">
        <f t="shared" si="18"/>
        <v>-172</v>
      </c>
      <c r="G39" s="100">
        <f t="shared" si="18"/>
        <v>27</v>
      </c>
      <c r="H39" s="100">
        <f t="shared" si="18"/>
        <v>-1570</v>
      </c>
      <c r="I39" s="100">
        <f t="shared" si="18"/>
        <v>1472</v>
      </c>
      <c r="J39" s="100">
        <f t="shared" si="18"/>
        <v>61.724449999999706</v>
      </c>
      <c r="K39" s="100">
        <f t="shared" si="18"/>
        <v>-73</v>
      </c>
      <c r="L39" s="100">
        <f t="shared" si="18"/>
        <v>2290</v>
      </c>
      <c r="M39" s="100">
        <f t="shared" si="18"/>
        <v>-1717</v>
      </c>
      <c r="N39" s="51">
        <f t="shared" si="18"/>
        <v>607</v>
      </c>
      <c r="Y39" s="43"/>
    </row>
    <row r="40" spans="1:28" ht="18" customHeight="1" thickBot="1" x14ac:dyDescent="0.3">
      <c r="A40" s="259" t="s">
        <v>50</v>
      </c>
      <c r="B40" s="260"/>
      <c r="C40" s="119">
        <f>C3+C17-C38</f>
        <v>1669</v>
      </c>
      <c r="D40" s="119">
        <f t="shared" ref="D40:N40" si="19">D3+D17-D38</f>
        <v>73</v>
      </c>
      <c r="E40" s="119">
        <f t="shared" si="19"/>
        <v>1739</v>
      </c>
      <c r="F40" s="119">
        <f t="shared" si="19"/>
        <v>1567</v>
      </c>
      <c r="G40" s="119">
        <f t="shared" si="19"/>
        <v>1594</v>
      </c>
      <c r="H40" s="119">
        <f t="shared" si="19"/>
        <v>24</v>
      </c>
      <c r="I40" s="119">
        <f t="shared" si="19"/>
        <v>1496</v>
      </c>
      <c r="J40" s="119">
        <f t="shared" si="19"/>
        <v>1557.7244499999997</v>
      </c>
      <c r="K40" s="119">
        <f t="shared" si="19"/>
        <v>1484.7244499999997</v>
      </c>
      <c r="L40" s="119">
        <f t="shared" si="19"/>
        <v>3774.7244499999997</v>
      </c>
      <c r="M40" s="119">
        <f t="shared" si="19"/>
        <v>2057.7244499999997</v>
      </c>
      <c r="N40" s="94">
        <f t="shared" si="19"/>
        <v>2664.7244499999997</v>
      </c>
    </row>
    <row r="41" spans="1:28" ht="18" customHeight="1" x14ac:dyDescent="0.25">
      <c r="A41" s="33"/>
      <c r="B41" s="34"/>
      <c r="C41" s="35"/>
      <c r="D41" s="36"/>
      <c r="E41" s="36"/>
      <c r="F41" s="36"/>
      <c r="G41" s="36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2020-07-24T07:30:42Z</cp:lastPrinted>
  <dcterms:created xsi:type="dcterms:W3CDTF">2012-03-20T09:28:01Z</dcterms:created>
  <dcterms:modified xsi:type="dcterms:W3CDTF">2021-01-28T07:36:48Z</dcterms:modified>
</cp:coreProperties>
</file>