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80" yWindow="-165" windowWidth="12720" windowHeight="10290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45621"/>
</workbook>
</file>

<file path=xl/calcChain.xml><?xml version="1.0" encoding="utf-8"?>
<calcChain xmlns="http://schemas.openxmlformats.org/spreadsheetml/2006/main">
  <c r="G34" i="4" l="1"/>
  <c r="G38" i="4" s="1"/>
  <c r="G18" i="4" s="1"/>
  <c r="F34" i="4"/>
  <c r="F38" i="4" s="1"/>
  <c r="F18" i="4" s="1"/>
  <c r="E34" i="4"/>
  <c r="E38" i="4" s="1"/>
  <c r="E18" i="4" s="1"/>
  <c r="D34" i="4"/>
  <c r="D38" i="4" s="1"/>
  <c r="D18" i="4" s="1"/>
  <c r="G28" i="4"/>
  <c r="F28" i="4"/>
  <c r="E28" i="4"/>
  <c r="D28" i="4"/>
  <c r="G22" i="4"/>
  <c r="F22" i="4"/>
  <c r="E22" i="4"/>
  <c r="D22" i="4"/>
  <c r="G13" i="4"/>
  <c r="G17" i="4" s="1"/>
  <c r="F13" i="4"/>
  <c r="F17" i="4" s="1"/>
  <c r="E13" i="4"/>
  <c r="E17" i="4" s="1"/>
  <c r="D13" i="4"/>
  <c r="D17" i="4" s="1"/>
  <c r="D3" i="4"/>
  <c r="E39" i="4" l="1"/>
  <c r="E9" i="4"/>
  <c r="D9" i="4"/>
  <c r="D39" i="4"/>
  <c r="F39" i="4"/>
  <c r="F9" i="4"/>
  <c r="D40" i="4"/>
  <c r="E3" i="4" s="1"/>
  <c r="E40" i="4" s="1"/>
  <c r="F3" i="4" s="1"/>
  <c r="F40" i="4" s="1"/>
  <c r="G3" i="4" s="1"/>
  <c r="G40" i="4" s="1"/>
  <c r="G39" i="4"/>
  <c r="G9" i="4"/>
  <c r="D36" i="3"/>
  <c r="G36" i="3"/>
  <c r="N34" i="4" l="1"/>
  <c r="N38" i="4" s="1"/>
  <c r="N18" i="4" s="1"/>
  <c r="M34" i="4"/>
  <c r="M38" i="4" s="1"/>
  <c r="M18" i="4" s="1"/>
  <c r="L34" i="4"/>
  <c r="L38" i="4" s="1"/>
  <c r="L18" i="4" s="1"/>
  <c r="K34" i="4"/>
  <c r="K38" i="4" s="1"/>
  <c r="K18" i="4" s="1"/>
  <c r="J34" i="4"/>
  <c r="J38" i="4" s="1"/>
  <c r="J18" i="4" s="1"/>
  <c r="I34" i="4"/>
  <c r="I38" i="4" s="1"/>
  <c r="I18" i="4" s="1"/>
  <c r="H34" i="4"/>
  <c r="C34" i="4"/>
  <c r="N28" i="4"/>
  <c r="M28" i="4"/>
  <c r="L28" i="4"/>
  <c r="K28" i="4"/>
  <c r="J28" i="4"/>
  <c r="I28" i="4"/>
  <c r="H28" i="4"/>
  <c r="H38" i="4" s="1"/>
  <c r="H18" i="4" s="1"/>
  <c r="C28" i="4"/>
  <c r="N22" i="4"/>
  <c r="M22" i="4"/>
  <c r="L22" i="4"/>
  <c r="K22" i="4"/>
  <c r="J22" i="4"/>
  <c r="I22" i="4"/>
  <c r="H22" i="4"/>
  <c r="C22" i="4"/>
  <c r="C38" i="4" s="1"/>
  <c r="C18" i="4" s="1"/>
  <c r="N13" i="4"/>
  <c r="N17" i="4" s="1"/>
  <c r="M13" i="4"/>
  <c r="M17" i="4" s="1"/>
  <c r="L13" i="4"/>
  <c r="L17" i="4" s="1"/>
  <c r="K13" i="4"/>
  <c r="K17" i="4" s="1"/>
  <c r="J13" i="4"/>
  <c r="J17" i="4" s="1"/>
  <c r="I13" i="4"/>
  <c r="I17" i="4" s="1"/>
  <c r="H13" i="4"/>
  <c r="H17" i="4" s="1"/>
  <c r="C13" i="4"/>
  <c r="C17" i="4" s="1"/>
  <c r="H39" i="4" l="1"/>
  <c r="H9" i="4"/>
  <c r="L39" i="4"/>
  <c r="L9" i="4"/>
  <c r="I9" i="4"/>
  <c r="I39" i="4"/>
  <c r="M39" i="4"/>
  <c r="M9" i="4"/>
  <c r="J39" i="4"/>
  <c r="J9" i="4"/>
  <c r="N39" i="4"/>
  <c r="N9" i="4"/>
  <c r="C40" i="4"/>
  <c r="H3" i="4" s="1"/>
  <c r="H40" i="4" s="1"/>
  <c r="I3" i="4" s="1"/>
  <c r="I40" i="4" s="1"/>
  <c r="J3" i="4" s="1"/>
  <c r="J40" i="4" s="1"/>
  <c r="K3" i="4" s="1"/>
  <c r="K40" i="4" s="1"/>
  <c r="L3" i="4" s="1"/>
  <c r="L40" i="4" s="1"/>
  <c r="M3" i="4" s="1"/>
  <c r="M40" i="4" s="1"/>
  <c r="N3" i="4" s="1"/>
  <c r="N40" i="4" s="1"/>
  <c r="C39" i="4"/>
  <c r="C9" i="4"/>
  <c r="K39" i="4"/>
  <c r="K9" i="4"/>
  <c r="C14" i="1"/>
  <c r="H37" i="3"/>
  <c r="E37" i="3"/>
  <c r="H36" i="3"/>
  <c r="E36" i="3"/>
  <c r="G22" i="3" l="1"/>
  <c r="G27" i="3" s="1"/>
  <c r="G9" i="3"/>
  <c r="G14" i="3" l="1"/>
  <c r="G28" i="3" l="1"/>
  <c r="G34" i="3" l="1"/>
  <c r="H26" i="3"/>
  <c r="E26" i="3"/>
  <c r="D14" i="1" l="1"/>
  <c r="D21" i="1" s="1"/>
  <c r="E14" i="1"/>
  <c r="F14" i="1"/>
  <c r="G14" i="1"/>
  <c r="H14" i="1"/>
  <c r="I14" i="1"/>
  <c r="J14" i="1"/>
  <c r="K14" i="1"/>
  <c r="L14" i="1"/>
  <c r="M14" i="1"/>
  <c r="N14" i="1"/>
  <c r="N6" i="1"/>
  <c r="M6" i="1"/>
  <c r="L6" i="1"/>
  <c r="K6" i="1"/>
  <c r="J6" i="1"/>
  <c r="I6" i="1"/>
  <c r="H6" i="1"/>
  <c r="G6" i="1"/>
  <c r="F6" i="1"/>
  <c r="E6" i="1"/>
  <c r="D6" i="1"/>
  <c r="G11" i="1"/>
  <c r="K11" i="1"/>
  <c r="C6" i="1"/>
  <c r="D4" i="1"/>
  <c r="E4" i="1"/>
  <c r="F4" i="1"/>
  <c r="F11" i="1" s="1"/>
  <c r="G4" i="1"/>
  <c r="H4" i="1"/>
  <c r="H11" i="1" s="1"/>
  <c r="I4" i="1"/>
  <c r="J4" i="1"/>
  <c r="J11" i="1" s="1"/>
  <c r="K4" i="1"/>
  <c r="L4" i="1"/>
  <c r="L11" i="1" s="1"/>
  <c r="M4" i="1"/>
  <c r="N4" i="1"/>
  <c r="N11" i="1" s="1"/>
  <c r="C4" i="1"/>
  <c r="N21" i="1"/>
  <c r="M21" i="1"/>
  <c r="L21" i="1"/>
  <c r="K21" i="1"/>
  <c r="J21" i="1"/>
  <c r="I21" i="1"/>
  <c r="H21" i="1"/>
  <c r="G21" i="1"/>
  <c r="F21" i="1"/>
  <c r="E21" i="1"/>
  <c r="M11" i="1"/>
  <c r="I11" i="1"/>
  <c r="E11" i="1"/>
  <c r="H33" i="3"/>
  <c r="H32" i="3"/>
  <c r="H31" i="3"/>
  <c r="H30" i="3"/>
  <c r="H29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E33" i="3"/>
  <c r="E32" i="3"/>
  <c r="E31" i="3"/>
  <c r="E30" i="3"/>
  <c r="E29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7" i="3"/>
  <c r="E8" i="3"/>
  <c r="E6" i="3"/>
  <c r="D11" i="1" l="1"/>
  <c r="F22" i="3"/>
  <c r="F27" i="3" s="1"/>
  <c r="C22" i="3"/>
  <c r="C27" i="3" s="1"/>
  <c r="D22" i="3"/>
  <c r="D27" i="3" s="1"/>
  <c r="H22" i="3" l="1"/>
  <c r="E22" i="3"/>
  <c r="C21" i="1"/>
  <c r="C11" i="1"/>
  <c r="D9" i="3"/>
  <c r="F9" i="3"/>
  <c r="F14" i="3" s="1"/>
  <c r="C9" i="3"/>
  <c r="B1" i="4"/>
  <c r="B1" i="1"/>
  <c r="B1" i="3"/>
  <c r="H27" i="3" l="1"/>
  <c r="H14" i="3"/>
  <c r="F28" i="3"/>
  <c r="F34" i="3" s="1"/>
  <c r="H9" i="3"/>
  <c r="E9" i="3"/>
  <c r="C14" i="3"/>
  <c r="D14" i="3"/>
  <c r="E27" i="3"/>
  <c r="H28" i="3" l="1"/>
  <c r="H34" i="3"/>
  <c r="E14" i="3"/>
  <c r="C28" i="3"/>
  <c r="C34" i="3" s="1"/>
  <c r="D28" i="3"/>
  <c r="D34" i="3" s="1"/>
  <c r="E28" i="3" l="1"/>
  <c r="E34" i="3" l="1"/>
</calcChain>
</file>

<file path=xl/sharedStrings.xml><?xml version="1.0" encoding="utf-8"?>
<sst xmlns="http://schemas.openxmlformats.org/spreadsheetml/2006/main" count="154" uniqueCount="136">
  <si>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</si>
  <si>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</si>
  <si>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</si>
  <si>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</si>
  <si>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</si>
  <si>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</si>
  <si>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</si>
  <si>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</si>
  <si>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</si>
  <si>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</si>
  <si>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</si>
  <si>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</si>
  <si>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</si>
  <si>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</si>
  <si>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</si>
  <si>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</si>
  <si>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</si>
  <si>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</si>
  <si>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</si>
  <si>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</si>
  <si>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</si>
  <si>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</si>
  <si>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</si>
  <si>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</si>
  <si>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</si>
  <si>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</si>
  <si>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</si>
  <si>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</si>
  <si>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</si>
  <si>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</si>
  <si>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</si>
  <si>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</si>
  <si>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</si>
  <si>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</si>
  <si>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</si>
  <si>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</si>
  <si>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</si>
  <si>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</si>
  <si>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</si>
  <si>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</si>
  <si>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</si>
  <si>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</si>
  <si>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</si>
  <si>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</si>
  <si>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</si>
  <si>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</si>
  <si>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</si>
  <si>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</si>
  <si>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</si>
  <si>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</si>
  <si>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</si>
  <si>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</si>
  <si>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</si>
  <si>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</si>
  <si>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</si>
  <si>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</si>
  <si>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</si>
  <si>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</si>
  <si>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</si>
  <si>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</si>
  <si>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</si>
  <si>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</si>
  <si>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</si>
  <si>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</si>
  <si>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</si>
  <si>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</si>
  <si>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</si>
  <si>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</si>
  <si>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</si>
  <si>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</si>
  <si>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</si>
  <si>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</si>
  <si>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</si>
  <si>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</si>
  <si>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</si>
  <si>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</si>
  <si>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</si>
  <si>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</si>
  <si>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</si>
  <si>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</si>
  <si>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</si>
  <si>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</si>
  <si>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</si>
  <si>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</si>
  <si>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</si>
  <si>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</si>
  <si>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</si>
  <si>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</si>
  <si>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</si>
  <si>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</si>
  <si>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</si>
  <si>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</si>
  <si>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</si>
  <si>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</si>
  <si>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</si>
  <si>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</si>
  <si>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</si>
  <si>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</si>
  <si>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</si>
  <si>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</si>
  <si>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</si>
  <si>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 xml:space="preserve">Komentár: </t>
  </si>
  <si>
    <t xml:space="preserve">Suma fakturovaná dodávateľmi </t>
  </si>
  <si>
    <t>za mesiac</t>
  </si>
  <si>
    <t>celkovo od 1.1.</t>
  </si>
  <si>
    <t xml:space="preserve">Suma platieb dodávateľom </t>
  </si>
  <si>
    <t>Skutočnosť 1/2020</t>
  </si>
  <si>
    <t>Plán 3/2020</t>
  </si>
  <si>
    <t>Plán 4/2020</t>
  </si>
  <si>
    <t>Plán 5/2020</t>
  </si>
  <si>
    <t>Plán 6/2020</t>
  </si>
  <si>
    <t>Plán  7/2020</t>
  </si>
  <si>
    <t>Plán 8/2020</t>
  </si>
  <si>
    <t>Plán  9/2020</t>
  </si>
  <si>
    <t>Plán  10/2020</t>
  </si>
  <si>
    <t>Plán 11/2020</t>
  </si>
  <si>
    <t>Plán  12/2020</t>
  </si>
  <si>
    <t>V položke "Počet hospitalizačných prípadov" je uvedený aj počet JZS (856 prípadov), ktorú UNM vykazuje do zdravotných poisťovní na základe zmlúv.</t>
  </si>
  <si>
    <t>rok 2020</t>
  </si>
  <si>
    <t>Skutočnosť                    k 31.1.2020</t>
  </si>
  <si>
    <t>Skutočnosť                    k 31.3.2020</t>
  </si>
  <si>
    <t>Skutočnosť                    k 30.4.2020</t>
  </si>
  <si>
    <t>Skutočnosť                    k 31.5.2020</t>
  </si>
  <si>
    <t>Skutočnosť                    k 30.6.2020</t>
  </si>
  <si>
    <t>Skutočnosť                    k 31.7.2020</t>
  </si>
  <si>
    <t>Skutočnosť                    k 29.2.2020</t>
  </si>
  <si>
    <t>Skutočnosť                    k 31.8.2020</t>
  </si>
  <si>
    <t>Skutočnosť                    k 30.9.2020</t>
  </si>
  <si>
    <t>Skutočnosť                    k 31.10.2020</t>
  </si>
  <si>
    <t>Skutočnosť                    k 30.11.2020</t>
  </si>
  <si>
    <t>Skutočnosť                    k 31.12.2020</t>
  </si>
  <si>
    <t>Vo Výkaze ziskov a strát nie je neuvedený plán za mesiac Január 2020, nakoľko Plán činností organizácie na rok 2020 je v štádiu schvaľovania.</t>
  </si>
  <si>
    <t>Február 2020</t>
  </si>
  <si>
    <t>Február</t>
  </si>
  <si>
    <t>Január-Február</t>
  </si>
  <si>
    <t>Skutočnosť 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</si>
</sst>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\(#,##0\);\-"/>
    <numFmt numFmtId="165" formatCode="#,##0;[Red]\ \(#,##0\);\-"/>
    <numFmt numFmtId="166" formatCode="#,##0.000"/>
    <numFmt numFmtId="167" formatCode="#,##0.0000"/>
  </numFmts>
  <fonts count="23" x14ac:knownFonts="1"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40" fontId="7" fillId="0" borderId="0" applyFont="0" applyFill="0" applyBorder="0" applyAlignment="0" applyProtection="0"/>
    <xf numFmtId="0" fontId="19" fillId="0" borderId="0"/>
    <xf numFmtId="0" fontId="19" fillId="0" borderId="0"/>
    <xf numFmtId="0" fontId="8" fillId="0" borderId="0"/>
    <xf numFmtId="0" fontId="3" fillId="0" borderId="0"/>
    <xf numFmtId="0" fontId="19" fillId="0" borderId="0"/>
    <xf numFmtId="0" fontId="19" fillId="0" borderId="0"/>
    <xf numFmtId="0" fontId="3" fillId="0" borderId="0"/>
    <xf numFmtId="0" fontId="19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3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0" fillId="0" borderId="1" xfId="0" applyBorder="1"/>
    <xf numFmtId="0" fontId="4" fillId="0" borderId="0" xfId="0" applyFont="1" applyBorder="1"/>
    <xf numFmtId="164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0" fillId="0" borderId="0" xfId="0" applyFill="1"/>
    <xf numFmtId="0" fontId="8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0" fillId="0" borderId="0" xfId="0" applyFont="1" applyBorder="1"/>
    <xf numFmtId="49" fontId="4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13" fillId="0" borderId="1" xfId="0" applyFont="1" applyBorder="1" applyAlignment="1">
      <alignment horizontal="center"/>
    </xf>
    <xf numFmtId="165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9" fontId="4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center" vertical="center"/>
    </xf>
    <xf numFmtId="164" fontId="3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7" fillId="0" borderId="0" xfId="0" applyFont="1" applyFill="1" applyBorder="1"/>
    <xf numFmtId="49" fontId="0" fillId="0" borderId="0" xfId="0" applyNumberFormat="1" applyFont="1"/>
    <xf numFmtId="0" fontId="0" fillId="0" borderId="0" xfId="0" applyBorder="1"/>
    <xf numFmtId="0" fontId="0" fillId="5" borderId="0" xfId="0" applyFont="1" applyFill="1"/>
    <xf numFmtId="0" fontId="16" fillId="0" borderId="1" xfId="0" applyFont="1" applyBorder="1" applyAlignment="1">
      <alignment horizontal="center"/>
    </xf>
    <xf numFmtId="0" fontId="8" fillId="0" borderId="1" xfId="0" applyFont="1" applyFill="1" applyBorder="1"/>
    <xf numFmtId="16" fontId="13" fillId="0" borderId="1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/>
    <xf numFmtId="0" fontId="13" fillId="0" borderId="9" xfId="0" applyFont="1" applyBorder="1" applyAlignment="1">
      <alignment horizontal="center"/>
    </xf>
    <xf numFmtId="16" fontId="13" fillId="0" borderId="9" xfId="0" applyNumberFormat="1" applyFont="1" applyBorder="1"/>
    <xf numFmtId="16" fontId="16" fillId="0" borderId="9" xfId="0" applyNumberFormat="1" applyFont="1" applyBorder="1"/>
    <xf numFmtId="16" fontId="13" fillId="0" borderId="9" xfId="0" applyNumberFormat="1" applyFont="1" applyBorder="1" applyAlignment="1">
      <alignment horizontal="center"/>
    </xf>
    <xf numFmtId="0" fontId="8" fillId="5" borderId="1" xfId="0" applyFont="1" applyFill="1" applyBorder="1"/>
    <xf numFmtId="0" fontId="13" fillId="0" borderId="0" xfId="0" applyFont="1"/>
    <xf numFmtId="3" fontId="0" fillId="0" borderId="0" xfId="0" applyNumberFormat="1"/>
    <xf numFmtId="3" fontId="8" fillId="0" borderId="0" xfId="0" applyNumberFormat="1" applyFont="1"/>
    <xf numFmtId="3" fontId="13" fillId="0" borderId="10" xfId="0" applyNumberFormat="1" applyFont="1" applyBorder="1"/>
    <xf numFmtId="3" fontId="16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6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16" fillId="5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6" fontId="13" fillId="0" borderId="1" xfId="5" applyNumberFormat="1" applyFont="1" applyBorder="1" applyAlignment="1">
      <alignment horizontal="center"/>
    </xf>
    <xf numFmtId="0" fontId="3" fillId="0" borderId="1" xfId="5" applyFill="1" applyBorder="1" applyAlignment="1">
      <alignment horizontal="left"/>
    </xf>
    <xf numFmtId="0" fontId="4" fillId="0" borderId="0" xfId="0" applyFont="1" applyFill="1" applyBorder="1"/>
    <xf numFmtId="165" fontId="0" fillId="0" borderId="0" xfId="0" applyNumberFormat="1" applyFont="1" applyFill="1" applyBorder="1" applyAlignment="1">
      <alignment horizontal="right"/>
    </xf>
    <xf numFmtId="0" fontId="0" fillId="0" borderId="1" xfId="5" applyFont="1" applyBorder="1" applyAlignment="1">
      <alignment horizontal="left"/>
    </xf>
    <xf numFmtId="3" fontId="0" fillId="0" borderId="1" xfId="0" applyNumberFormat="1" applyFont="1" applyFill="1" applyBorder="1" applyAlignment="1">
      <alignment horizontal="right"/>
    </xf>
    <xf numFmtId="16" fontId="13" fillId="0" borderId="1" xfId="0" applyNumberFormat="1" applyFont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4" fillId="0" borderId="14" xfId="0" applyFont="1" applyBorder="1"/>
    <xf numFmtId="0" fontId="0" fillId="0" borderId="8" xfId="0" applyFont="1" applyBorder="1" applyAlignment="1">
      <alignment horizontal="left"/>
    </xf>
    <xf numFmtId="165" fontId="0" fillId="0" borderId="8" xfId="0" applyNumberFormat="1" applyFont="1" applyBorder="1" applyAlignment="1">
      <alignment horizontal="right"/>
    </xf>
    <xf numFmtId="165" fontId="0" fillId="0" borderId="15" xfId="0" applyNumberFormat="1" applyFont="1" applyBorder="1" applyAlignment="1">
      <alignment horizontal="right"/>
    </xf>
    <xf numFmtId="0" fontId="0" fillId="0" borderId="14" xfId="0" applyFont="1" applyBorder="1"/>
    <xf numFmtId="0" fontId="0" fillId="0" borderId="8" xfId="0" applyBorder="1"/>
    <xf numFmtId="49" fontId="4" fillId="0" borderId="15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horizontal="right"/>
    </xf>
    <xf numFmtId="49" fontId="21" fillId="2" borderId="1" xfId="0" applyNumberFormat="1" applyFont="1" applyFill="1" applyBorder="1" applyAlignment="1">
      <alignment horizontal="center" vertical="center" wrapText="1"/>
    </xf>
    <xf numFmtId="3" fontId="13" fillId="4" borderId="25" xfId="0" applyNumberFormat="1" applyFont="1" applyFill="1" applyBorder="1" applyAlignment="1">
      <alignment horizontal="right"/>
    </xf>
    <xf numFmtId="3" fontId="13" fillId="0" borderId="10" xfId="0" applyNumberFormat="1" applyFont="1" applyFill="1" applyBorder="1"/>
    <xf numFmtId="0" fontId="13" fillId="0" borderId="9" xfId="0" applyFont="1" applyFill="1" applyBorder="1" applyAlignment="1">
      <alignment horizontal="center"/>
    </xf>
    <xf numFmtId="3" fontId="16" fillId="0" borderId="10" xfId="0" applyNumberFormat="1" applyFont="1" applyFill="1" applyBorder="1"/>
    <xf numFmtId="0" fontId="13" fillId="0" borderId="2" xfId="0" applyNumberFormat="1" applyFont="1" applyFill="1" applyBorder="1"/>
    <xf numFmtId="0" fontId="14" fillId="0" borderId="9" xfId="0" applyFont="1" applyFill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left"/>
    </xf>
    <xf numFmtId="0" fontId="16" fillId="3" borderId="2" xfId="0" applyNumberFormat="1" applyFont="1" applyFill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2" xfId="0" applyNumberFormat="1" applyFont="1" applyFill="1" applyBorder="1" applyAlignment="1">
      <alignment horizontal="left"/>
    </xf>
    <xf numFmtId="0" fontId="14" fillId="4" borderId="16" xfId="0" applyNumberFormat="1" applyFont="1" applyFill="1" applyBorder="1" applyAlignment="1">
      <alignment horizontal="left"/>
    </xf>
    <xf numFmtId="0" fontId="13" fillId="4" borderId="1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4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left"/>
    </xf>
    <xf numFmtId="0" fontId="14" fillId="13" borderId="1" xfId="0" applyFont="1" applyFill="1" applyBorder="1" applyAlignment="1">
      <alignment horizontal="center"/>
    </xf>
    <xf numFmtId="0" fontId="4" fillId="13" borderId="1" xfId="0" applyFont="1" applyFill="1" applyBorder="1"/>
    <xf numFmtId="49" fontId="20" fillId="9" borderId="5" xfId="0" applyNumberFormat="1" applyFont="1" applyFill="1" applyBorder="1" applyAlignment="1">
      <alignment horizontal="center" vertical="center"/>
    </xf>
    <xf numFmtId="49" fontId="20" fillId="9" borderId="5" xfId="0" applyNumberFormat="1" applyFont="1" applyFill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3" fontId="0" fillId="5" borderId="1" xfId="0" applyNumberFormat="1" applyFont="1" applyFill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3" fontId="0" fillId="0" borderId="8" xfId="0" applyNumberFormat="1" applyFont="1" applyFill="1" applyBorder="1" applyAlignment="1">
      <alignment horizontal="right"/>
    </xf>
    <xf numFmtId="3" fontId="0" fillId="8" borderId="1" xfId="0" applyNumberFormat="1" applyFont="1" applyFill="1" applyBorder="1" applyAlignment="1">
      <alignment horizontal="right"/>
    </xf>
    <xf numFmtId="3" fontId="0" fillId="0" borderId="15" xfId="0" applyNumberFormat="1" applyFont="1" applyFill="1" applyBorder="1" applyAlignment="1">
      <alignment horizontal="right"/>
    </xf>
    <xf numFmtId="9" fontId="0" fillId="0" borderId="8" xfId="0" applyNumberFormat="1" applyFont="1" applyBorder="1" applyAlignment="1">
      <alignment horizontal="right"/>
    </xf>
    <xf numFmtId="9" fontId="0" fillId="0" borderId="1" xfId="0" applyNumberFormat="1" applyFont="1" applyBorder="1" applyAlignment="1">
      <alignment horizontal="right"/>
    </xf>
    <xf numFmtId="9" fontId="0" fillId="0" borderId="15" xfId="0" applyNumberFormat="1" applyFont="1" applyBorder="1" applyAlignment="1">
      <alignment horizontal="right"/>
    </xf>
    <xf numFmtId="9" fontId="0" fillId="8" borderId="1" xfId="0" applyNumberFormat="1" applyFont="1" applyFill="1" applyBorder="1" applyAlignment="1">
      <alignment horizontal="right"/>
    </xf>
    <xf numFmtId="9" fontId="0" fillId="0" borderId="2" xfId="0" applyNumberFormat="1" applyFont="1" applyBorder="1" applyAlignment="1">
      <alignment horizontal="right"/>
    </xf>
    <xf numFmtId="3" fontId="0" fillId="7" borderId="1" xfId="0" applyNumberFormat="1" applyFont="1" applyFill="1" applyBorder="1" applyAlignment="1">
      <alignment horizontal="right"/>
    </xf>
    <xf numFmtId="3" fontId="4" fillId="12" borderId="1" xfId="0" applyNumberFormat="1" applyFont="1" applyFill="1" applyBorder="1" applyAlignment="1">
      <alignment horizontal="right"/>
    </xf>
    <xf numFmtId="9" fontId="4" fillId="12" borderId="1" xfId="0" applyNumberFormat="1" applyFont="1" applyFill="1" applyBorder="1" applyAlignment="1">
      <alignment horizontal="right"/>
    </xf>
    <xf numFmtId="3" fontId="4" fillId="13" borderId="5" xfId="0" applyNumberFormat="1" applyFont="1" applyFill="1" applyBorder="1" applyAlignment="1">
      <alignment horizontal="right"/>
    </xf>
    <xf numFmtId="9" fontId="4" fillId="13" borderId="5" xfId="0" applyNumberFormat="1" applyFont="1" applyFill="1" applyBorder="1" applyAlignment="1">
      <alignment horizontal="right"/>
    </xf>
    <xf numFmtId="0" fontId="0" fillId="0" borderId="1" xfId="5" applyFont="1" applyFill="1" applyBorder="1" applyAlignment="1">
      <alignment horizontal="left"/>
    </xf>
    <xf numFmtId="0" fontId="4" fillId="3" borderId="0" xfId="5" applyFont="1" applyFill="1" applyBorder="1"/>
    <xf numFmtId="0" fontId="15" fillId="0" borderId="0" xfId="0" applyFont="1" applyBorder="1"/>
    <xf numFmtId="0" fontId="13" fillId="0" borderId="0" xfId="0" applyNumberFormat="1" applyFont="1" applyBorder="1"/>
    <xf numFmtId="49" fontId="14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4" fillId="0" borderId="12" xfId="0" applyFont="1" applyFill="1" applyBorder="1"/>
    <xf numFmtId="0" fontId="13" fillId="0" borderId="27" xfId="0" applyNumberFormat="1" applyFont="1" applyFill="1" applyBorder="1"/>
    <xf numFmtId="3" fontId="16" fillId="0" borderId="13" xfId="0" applyNumberFormat="1" applyFont="1" applyFill="1" applyBorder="1"/>
    <xf numFmtId="3" fontId="13" fillId="0" borderId="24" xfId="0" applyNumberFormat="1" applyFont="1" applyFill="1" applyBorder="1"/>
    <xf numFmtId="0" fontId="0" fillId="10" borderId="5" xfId="0" applyFill="1" applyBorder="1"/>
    <xf numFmtId="3" fontId="0" fillId="10" borderId="5" xfId="0" applyNumberFormat="1" applyFont="1" applyFill="1" applyBorder="1" applyAlignment="1">
      <alignment horizontal="right"/>
    </xf>
    <xf numFmtId="9" fontId="0" fillId="10" borderId="5" xfId="0" applyNumberFormat="1" applyFont="1" applyFill="1" applyBorder="1" applyAlignment="1">
      <alignment horizontal="right"/>
    </xf>
    <xf numFmtId="0" fontId="13" fillId="6" borderId="1" xfId="0" applyFont="1" applyFill="1" applyBorder="1" applyAlignment="1">
      <alignment horizontal="center"/>
    </xf>
    <xf numFmtId="0" fontId="0" fillId="6" borderId="1" xfId="0" applyFill="1" applyBorder="1"/>
    <xf numFmtId="3" fontId="0" fillId="6" borderId="1" xfId="0" applyNumberFormat="1" applyFont="1" applyFill="1" applyBorder="1" applyAlignment="1">
      <alignment horizontal="right"/>
    </xf>
    <xf numFmtId="9" fontId="0" fillId="6" borderId="1" xfId="0" applyNumberFormat="1" applyFont="1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9" fontId="0" fillId="7" borderId="1" xfId="0" applyNumberFormat="1" applyFont="1" applyFill="1" applyBorder="1" applyAlignment="1">
      <alignment horizontal="right"/>
    </xf>
    <xf numFmtId="0" fontId="6" fillId="15" borderId="26" xfId="0" applyFont="1" applyFill="1" applyBorder="1" applyAlignment="1">
      <alignment horizontal="center" vertical="center" wrapText="1"/>
    </xf>
    <xf numFmtId="0" fontId="14" fillId="14" borderId="7" xfId="0" applyFont="1" applyFill="1" applyBorder="1"/>
    <xf numFmtId="0" fontId="13" fillId="14" borderId="8" xfId="0" applyNumberFormat="1" applyFont="1" applyFill="1" applyBorder="1"/>
    <xf numFmtId="0" fontId="14" fillId="16" borderId="7" xfId="0" applyFont="1" applyFill="1" applyBorder="1"/>
    <xf numFmtId="0" fontId="13" fillId="16" borderId="8" xfId="0" applyNumberFormat="1" applyFont="1" applyFill="1" applyBorder="1"/>
    <xf numFmtId="0" fontId="13" fillId="8" borderId="9" xfId="0" applyFont="1" applyFill="1" applyBorder="1" applyAlignment="1">
      <alignment horizontal="center"/>
    </xf>
    <xf numFmtId="0" fontId="13" fillId="8" borderId="2" xfId="0" applyNumberFormat="1" applyFont="1" applyFill="1" applyBorder="1"/>
    <xf numFmtId="3" fontId="16" fillId="8" borderId="10" xfId="13" applyNumberFormat="1" applyFont="1" applyFill="1" applyBorder="1" applyAlignment="1">
      <alignment horizontal="right"/>
    </xf>
    <xf numFmtId="0" fontId="13" fillId="7" borderId="9" xfId="0" applyFont="1" applyFill="1" applyBorder="1" applyAlignment="1">
      <alignment horizontal="center"/>
    </xf>
    <xf numFmtId="0" fontId="13" fillId="7" borderId="2" xfId="0" applyNumberFormat="1" applyFont="1" applyFill="1" applyBorder="1" applyAlignment="1">
      <alignment horizontal="left"/>
    </xf>
    <xf numFmtId="3" fontId="16" fillId="7" borderId="10" xfId="13" applyNumberFormat="1" applyFont="1" applyFill="1" applyBorder="1" applyAlignment="1">
      <alignment horizontal="right"/>
    </xf>
    <xf numFmtId="3" fontId="13" fillId="7" borderId="10" xfId="13" applyNumberFormat="1" applyFont="1" applyFill="1" applyBorder="1" applyAlignment="1">
      <alignment horizontal="right"/>
    </xf>
    <xf numFmtId="0" fontId="13" fillId="16" borderId="12" xfId="0" applyFont="1" applyFill="1" applyBorder="1" applyAlignment="1">
      <alignment horizontal="center"/>
    </xf>
    <xf numFmtId="0" fontId="13" fillId="16" borderId="27" xfId="0" applyNumberFormat="1" applyFont="1" applyFill="1" applyBorder="1"/>
    <xf numFmtId="3" fontId="16" fillId="16" borderId="24" xfId="0" applyNumberFormat="1" applyFont="1" applyFill="1" applyBorder="1"/>
    <xf numFmtId="0" fontId="13" fillId="14" borderId="9" xfId="0" applyFont="1" applyFill="1" applyBorder="1" applyAlignment="1">
      <alignment horizontal="center"/>
    </xf>
    <xf numFmtId="0" fontId="13" fillId="14" borderId="2" xfId="0" applyNumberFormat="1" applyFont="1" applyFill="1" applyBorder="1"/>
    <xf numFmtId="3" fontId="13" fillId="14" borderId="10" xfId="13" applyNumberFormat="1" applyFont="1" applyFill="1" applyBorder="1" applyAlignment="1">
      <alignment horizontal="right"/>
    </xf>
    <xf numFmtId="3" fontId="8" fillId="12" borderId="8" xfId="0" applyNumberFormat="1" applyFont="1" applyFill="1" applyBorder="1"/>
    <xf numFmtId="3" fontId="18" fillId="12" borderId="8" xfId="0" applyNumberFormat="1" applyFont="1" applyFill="1" applyBorder="1"/>
    <xf numFmtId="3" fontId="3" fillId="12" borderId="8" xfId="0" applyNumberFormat="1" applyFont="1" applyFill="1" applyBorder="1"/>
    <xf numFmtId="3" fontId="0" fillId="12" borderId="11" xfId="0" applyNumberFormat="1" applyFill="1" applyBorder="1"/>
    <xf numFmtId="0" fontId="12" fillId="13" borderId="28" xfId="0" applyNumberFormat="1" applyFont="1" applyFill="1" applyBorder="1" applyAlignment="1"/>
    <xf numFmtId="0" fontId="10" fillId="13" borderId="29" xfId="0" applyNumberFormat="1" applyFont="1" applyFill="1" applyBorder="1" applyAlignment="1"/>
    <xf numFmtId="3" fontId="14" fillId="13" borderId="31" xfId="0" applyNumberFormat="1" applyFont="1" applyFill="1" applyBorder="1"/>
    <xf numFmtId="3" fontId="14" fillId="13" borderId="26" xfId="0" applyNumberFormat="1" applyFont="1" applyFill="1" applyBorder="1" applyAlignment="1">
      <alignment horizontal="right"/>
    </xf>
    <xf numFmtId="0" fontId="0" fillId="0" borderId="0" xfId="0" applyFill="1" applyAlignment="1"/>
    <xf numFmtId="0" fontId="0" fillId="0" borderId="0" xfId="0" applyFont="1" applyFill="1" applyBorder="1" applyAlignment="1">
      <alignment horizontal="left"/>
    </xf>
    <xf numFmtId="49" fontId="0" fillId="0" borderId="0" xfId="0" applyNumberFormat="1"/>
    <xf numFmtId="3" fontId="22" fillId="0" borderId="0" xfId="0" applyNumberFormat="1" applyFont="1"/>
    <xf numFmtId="3" fontId="8" fillId="0" borderId="1" xfId="0" applyNumberFormat="1" applyFont="1" applyBorder="1"/>
    <xf numFmtId="3" fontId="5" fillId="0" borderId="0" xfId="0" applyNumberFormat="1" applyFont="1"/>
    <xf numFmtId="3" fontId="0" fillId="0" borderId="0" xfId="0" applyNumberFormat="1" applyFont="1"/>
    <xf numFmtId="166" fontId="0" fillId="0" borderId="0" xfId="0" applyNumberFormat="1" applyFont="1"/>
    <xf numFmtId="3" fontId="13" fillId="0" borderId="1" xfId="13" applyNumberFormat="1" applyFont="1" applyBorder="1" applyAlignment="1">
      <alignment horizontal="right"/>
    </xf>
    <xf numFmtId="3" fontId="13" fillId="0" borderId="1" xfId="0" applyNumberFormat="1" applyFont="1" applyBorder="1"/>
    <xf numFmtId="3" fontId="16" fillId="0" borderId="1" xfId="13" applyNumberFormat="1" applyFont="1" applyBorder="1" applyAlignment="1">
      <alignment horizontal="right"/>
    </xf>
    <xf numFmtId="3" fontId="16" fillId="0" borderId="1" xfId="0" applyNumberFormat="1" applyFont="1" applyBorder="1"/>
    <xf numFmtId="3" fontId="13" fillId="4" borderId="5" xfId="0" applyNumberFormat="1" applyFont="1" applyFill="1" applyBorder="1" applyAlignment="1">
      <alignment horizontal="right"/>
    </xf>
    <xf numFmtId="3" fontId="13" fillId="5" borderId="1" xfId="0" applyNumberFormat="1" applyFont="1" applyFill="1" applyBorder="1"/>
    <xf numFmtId="3" fontId="13" fillId="0" borderId="1" xfId="0" applyNumberFormat="1" applyFont="1" applyFill="1" applyBorder="1" applyAlignment="1">
      <alignment horizontal="right"/>
    </xf>
    <xf numFmtId="3" fontId="13" fillId="0" borderId="1" xfId="0" applyNumberFormat="1" applyFont="1" applyFill="1" applyBorder="1"/>
    <xf numFmtId="3" fontId="16" fillId="0" borderId="1" xfId="0" applyNumberFormat="1" applyFont="1" applyFill="1" applyBorder="1"/>
    <xf numFmtId="3" fontId="16" fillId="0" borderId="1" xfId="13" applyNumberFormat="1" applyFont="1" applyFill="1" applyBorder="1" applyAlignment="1">
      <alignment horizontal="right"/>
    </xf>
    <xf numFmtId="3" fontId="13" fillId="0" borderId="1" xfId="13" applyNumberFormat="1" applyFont="1" applyFill="1" applyBorder="1" applyAlignment="1">
      <alignment horizontal="right"/>
    </xf>
    <xf numFmtId="3" fontId="13" fillId="0" borderId="13" xfId="0" applyNumberFormat="1" applyFont="1" applyFill="1" applyBorder="1" applyAlignment="1">
      <alignment horizontal="right"/>
    </xf>
    <xf numFmtId="3" fontId="13" fillId="0" borderId="13" xfId="0" applyNumberFormat="1" applyFont="1" applyFill="1" applyBorder="1"/>
    <xf numFmtId="0" fontId="6" fillId="15" borderId="3" xfId="0" applyFont="1" applyFill="1" applyBorder="1" applyAlignment="1">
      <alignment horizontal="center" vertical="center" wrapText="1"/>
    </xf>
    <xf numFmtId="3" fontId="16" fillId="8" borderId="1" xfId="13" applyNumberFormat="1" applyFont="1" applyFill="1" applyBorder="1" applyAlignment="1">
      <alignment horizontal="right"/>
    </xf>
    <xf numFmtId="3" fontId="16" fillId="7" borderId="1" xfId="13" applyNumberFormat="1" applyFont="1" applyFill="1" applyBorder="1" applyAlignment="1">
      <alignment horizontal="right"/>
    </xf>
    <xf numFmtId="3" fontId="13" fillId="7" borderId="1" xfId="13" applyNumberFormat="1" applyFont="1" applyFill="1" applyBorder="1" applyAlignment="1">
      <alignment horizontal="right"/>
    </xf>
    <xf numFmtId="3" fontId="16" fillId="14" borderId="8" xfId="13" applyNumberFormat="1" applyFont="1" applyFill="1" applyBorder="1" applyAlignment="1">
      <alignment horizontal="right"/>
    </xf>
    <xf numFmtId="3" fontId="16" fillId="16" borderId="13" xfId="0" applyNumberFormat="1" applyFont="1" applyFill="1" applyBorder="1"/>
    <xf numFmtId="3" fontId="13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4" fillId="13" borderId="30" xfId="0" applyNumberFormat="1" applyFont="1" applyFill="1" applyBorder="1" applyAlignment="1">
      <alignment horizontal="right"/>
    </xf>
    <xf numFmtId="3" fontId="14" fillId="13" borderId="30" xfId="0" applyNumberFormat="1" applyFont="1" applyFill="1" applyBorder="1"/>
    <xf numFmtId="3" fontId="14" fillId="13" borderId="3" xfId="0" applyNumberFormat="1" applyFont="1" applyFill="1" applyBorder="1" applyAlignment="1">
      <alignment horizontal="right"/>
    </xf>
    <xf numFmtId="3" fontId="14" fillId="16" borderId="8" xfId="0" applyNumberFormat="1" applyFont="1" applyFill="1" applyBorder="1" applyAlignment="1">
      <alignment horizontal="right"/>
    </xf>
    <xf numFmtId="3" fontId="14" fillId="13" borderId="30" xfId="0" applyNumberFormat="1" applyFont="1" applyFill="1" applyBorder="1" applyAlignment="1">
      <alignment wrapText="1"/>
    </xf>
    <xf numFmtId="0" fontId="0" fillId="0" borderId="1" xfId="0" applyFont="1" applyBorder="1" applyAlignment="1">
      <alignment vertical="center"/>
    </xf>
    <xf numFmtId="3" fontId="14" fillId="16" borderId="11" xfId="0" applyNumberFormat="1" applyFont="1" applyFill="1" applyBorder="1" applyAlignment="1">
      <alignment horizontal="right"/>
    </xf>
    <xf numFmtId="3" fontId="16" fillId="14" borderId="11" xfId="13" applyNumberFormat="1" applyFont="1" applyFill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3" fontId="0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3" fontId="0" fillId="0" borderId="1" xfId="0" applyNumberFormat="1" applyFont="1" applyFill="1" applyBorder="1" applyAlignment="1">
      <alignment horizontal="right" vertical="center"/>
    </xf>
    <xf numFmtId="3" fontId="15" fillId="11" borderId="1" xfId="13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3" fontId="8" fillId="0" borderId="1" xfId="0" applyNumberFormat="1" applyFont="1" applyFill="1" applyBorder="1" applyAlignment="1">
      <alignment vertical="center"/>
    </xf>
    <xf numFmtId="3" fontId="0" fillId="0" borderId="2" xfId="0" applyNumberFormat="1" applyFont="1" applyBorder="1" applyAlignment="1">
      <alignment horizontal="right" vertical="center"/>
    </xf>
    <xf numFmtId="3" fontId="4" fillId="11" borderId="2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0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20" fillId="9" borderId="14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49" fontId="20" fillId="9" borderId="14" xfId="0" applyNumberFormat="1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left" vertical="center"/>
    </xf>
    <xf numFmtId="0" fontId="20" fillId="9" borderId="16" xfId="0" applyFont="1" applyFill="1" applyBorder="1" applyAlignment="1">
      <alignment horizontal="left" vertical="center"/>
    </xf>
    <xf numFmtId="0" fontId="20" fillId="9" borderId="17" xfId="0" applyFont="1" applyFill="1" applyBorder="1" applyAlignment="1">
      <alignment horizontal="left" vertical="center"/>
    </xf>
    <xf numFmtId="0" fontId="20" fillId="9" borderId="18" xfId="0" applyFont="1" applyFill="1" applyBorder="1" applyAlignment="1">
      <alignment horizontal="left" vertical="center"/>
    </xf>
    <xf numFmtId="0" fontId="20" fillId="9" borderId="19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2" fillId="13" borderId="21" xfId="0" applyNumberFormat="1" applyFont="1" applyFill="1" applyBorder="1" applyAlignment="1">
      <alignment horizontal="center"/>
    </xf>
    <xf numFmtId="0" fontId="12" fillId="13" borderId="22" xfId="0" applyNumberFormat="1" applyFont="1" applyFill="1" applyBorder="1" applyAlignment="1">
      <alignment horizontal="center"/>
    </xf>
    <xf numFmtId="0" fontId="21" fillId="15" borderId="28" xfId="0" applyFont="1" applyFill="1" applyBorder="1" applyAlignment="1">
      <alignment horizontal="left" vertical="center"/>
    </xf>
    <xf numFmtId="0" fontId="21" fillId="15" borderId="29" xfId="0" applyFont="1" applyFill="1" applyBorder="1" applyAlignment="1">
      <alignment horizontal="left" vertical="center"/>
    </xf>
  </cellXfs>
  <cellStyles count="20">
    <cellStyle name="čiarky 2" xfId="1"/>
    <cellStyle name="Normal 2" xfId="2"/>
    <cellStyle name="Normal 2 2" xfId="3"/>
    <cellStyle name="Normal 2 2 2" xfId="16"/>
    <cellStyle name="Normal 2 3" xfId="15"/>
    <cellStyle name="Normálna" xfId="0" builtinId="0"/>
    <cellStyle name="Normálna 2" xfId="4"/>
    <cellStyle name="Normálna 3" xfId="5"/>
    <cellStyle name="Normálna 4" xfId="6"/>
    <cellStyle name="Normálna 4 2" xfId="17"/>
    <cellStyle name="normálne 2" xfId="7"/>
    <cellStyle name="normálne 2 2" xfId="8"/>
    <cellStyle name="normálne 2 3" xfId="18"/>
    <cellStyle name="normálne 3" xfId="9"/>
    <cellStyle name="normálne 3 2" xfId="10"/>
    <cellStyle name="normálne 3 3" xfId="19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style="18" customWidth="1"/>
    <col min="2" max="2" width="14.140625" style="18" customWidth="1"/>
    <col min="3" max="16384" width="9.140625" style="18"/>
  </cols>
  <sheetData>
    <row r="1" spans="1:2" ht="18" customHeight="1" x14ac:dyDescent="0.25">
      <c r="A1" s="16"/>
      <c r="B1" s="17"/>
    </row>
    <row r="2" spans="1:2" ht="23.25" customHeight="1" x14ac:dyDescent="0.2">
      <c r="A2" s="19"/>
      <c r="B2" s="20"/>
    </row>
    <row r="3" spans="1:2" ht="23.25" customHeight="1" x14ac:dyDescent="0.2">
      <c r="A3" s="21"/>
      <c r="B3" s="20"/>
    </row>
    <row r="4" spans="1:2" ht="23.25" customHeight="1" x14ac:dyDescent="0.2">
      <c r="A4" s="21"/>
      <c r="B4" s="20"/>
    </row>
    <row r="5" spans="1:2" ht="23.25" customHeight="1" x14ac:dyDescent="0.2">
      <c r="A5" s="21"/>
      <c r="B5" s="20"/>
    </row>
    <row r="6" spans="1:2" ht="23.25" customHeight="1" x14ac:dyDescent="0.2">
      <c r="A6" s="40" t="s">
        <v>49</v>
      </c>
      <c r="B6" s="20"/>
    </row>
    <row r="7" spans="1:2" ht="23.25" customHeight="1" x14ac:dyDescent="0.25">
      <c r="A7" s="22"/>
      <c r="B7" s="20"/>
    </row>
    <row r="8" spans="1:2" ht="23.25" customHeight="1" x14ac:dyDescent="0.25">
      <c r="A8" s="23"/>
      <c r="B8" s="20"/>
    </row>
    <row r="9" spans="1:2" ht="23.25" customHeight="1" x14ac:dyDescent="0.2">
      <c r="A9" s="24" t="s">
        <v>100</v>
      </c>
      <c r="B9" s="20"/>
    </row>
    <row r="10" spans="1:2" ht="23.25" customHeight="1" x14ac:dyDescent="0.2">
      <c r="B10" s="20"/>
    </row>
    <row r="11" spans="1:2" ht="23.25" customHeight="1" x14ac:dyDescent="0.2">
      <c r="B11" s="20"/>
    </row>
    <row r="12" spans="1:2" ht="23.25" customHeight="1" x14ac:dyDescent="0.2">
      <c r="B12" s="20"/>
    </row>
    <row r="13" spans="1:2" ht="23.25" customHeight="1" x14ac:dyDescent="0.2">
      <c r="A13" s="21"/>
      <c r="B13" s="20"/>
    </row>
    <row r="14" spans="1:2" ht="23.25" customHeight="1" x14ac:dyDescent="0.2">
      <c r="A14" s="21"/>
      <c r="B14" s="20"/>
    </row>
    <row r="15" spans="1:2" ht="23.25" customHeight="1" x14ac:dyDescent="0.2">
      <c r="A15" s="21"/>
      <c r="B15" s="20"/>
    </row>
    <row r="16" spans="1:2" ht="23.25" customHeight="1" x14ac:dyDescent="0.25">
      <c r="A16" s="25"/>
      <c r="B16" s="20"/>
    </row>
    <row r="17" spans="1:2" ht="20.25" customHeight="1" x14ac:dyDescent="0.25">
      <c r="A17" s="26" t="s">
        <v>132</v>
      </c>
      <c r="B17" s="20"/>
    </row>
    <row r="18" spans="1:2" ht="23.25" customHeight="1" x14ac:dyDescent="0.2">
      <c r="A18" s="21"/>
      <c r="B18" s="20"/>
    </row>
    <row r="19" spans="1:2" ht="23.25" customHeight="1" x14ac:dyDescent="0.2">
      <c r="A19" s="27"/>
      <c r="B19" s="20"/>
    </row>
    <row r="20" spans="1:2" ht="23.25" customHeight="1" x14ac:dyDescent="0.2">
      <c r="A20" s="174" t="s">
        <v>97</v>
      </c>
      <c r="B20" s="20"/>
    </row>
    <row r="21" spans="1:2" ht="23.25" customHeight="1" x14ac:dyDescent="0.2">
      <c r="A21" s="18" t="s">
        <v>98</v>
      </c>
      <c r="B21" s="20"/>
    </row>
    <row r="22" spans="1:2" ht="23.25" customHeight="1" x14ac:dyDescent="0.2">
      <c r="A22" s="18" t="s">
        <v>99</v>
      </c>
      <c r="B22" s="20"/>
    </row>
    <row r="23" spans="1:2" ht="23.25" customHeight="1" x14ac:dyDescent="0.2">
      <c r="A23" s="21"/>
      <c r="B23" s="20"/>
    </row>
    <row r="24" spans="1:2" ht="23.25" customHeight="1" x14ac:dyDescent="0.2">
      <c r="A24" s="28"/>
      <c r="B24" s="20"/>
    </row>
    <row r="25" spans="1:2" x14ac:dyDescent="0.2">
      <c r="A25" s="21" t="s">
        <v>92</v>
      </c>
    </row>
    <row r="26" spans="1:2" x14ac:dyDescent="0.2">
      <c r="A26" s="21" t="s">
        <v>93</v>
      </c>
    </row>
    <row r="27" spans="1:2" x14ac:dyDescent="0.2">
      <c r="A27" s="21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56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style="1" customWidth="1"/>
    <col min="2" max="2" width="39.7109375" style="30" customWidth="1"/>
    <col min="3" max="3" width="16.7109375" style="31" customWidth="1"/>
    <col min="4" max="8" width="16.7109375" style="32" customWidth="1"/>
    <col min="9" max="10" width="9.140625" style="1"/>
    <col min="11" max="11" width="12.5703125" style="1" bestFit="1" customWidth="1"/>
    <col min="12" max="16384" width="9.140625" style="1"/>
  </cols>
  <sheetData>
    <row r="1" spans="1:13" ht="20.100000000000001" customHeight="1" x14ac:dyDescent="0.25">
      <c r="A1" s="29"/>
      <c r="B1" s="30" t="str">
        <f>Cover!A9</f>
        <v>Univerzitná nemocnica Martin</v>
      </c>
      <c r="H1" s="32" t="s">
        <v>118</v>
      </c>
      <c r="I1" s="45"/>
      <c r="J1" s="45"/>
    </row>
    <row r="2" spans="1:13" ht="20.100000000000001" customHeight="1" x14ac:dyDescent="0.2">
      <c r="A2" s="239" t="s">
        <v>0</v>
      </c>
      <c r="B2" s="240"/>
      <c r="C2" s="233" t="s">
        <v>9</v>
      </c>
      <c r="D2" s="234"/>
      <c r="E2" s="235"/>
      <c r="F2" s="236" t="s">
        <v>10</v>
      </c>
      <c r="G2" s="237"/>
      <c r="H2" s="238"/>
    </row>
    <row r="3" spans="1:13" ht="20.100000000000001" customHeight="1" x14ac:dyDescent="0.2">
      <c r="A3" s="241"/>
      <c r="B3" s="242"/>
      <c r="C3" s="233" t="s">
        <v>133</v>
      </c>
      <c r="D3" s="234"/>
      <c r="E3" s="235"/>
      <c r="F3" s="236" t="s">
        <v>134</v>
      </c>
      <c r="G3" s="237"/>
      <c r="H3" s="238"/>
    </row>
    <row r="4" spans="1:13" ht="20.100000000000001" customHeight="1" x14ac:dyDescent="0.2">
      <c r="A4" s="243"/>
      <c r="B4" s="242"/>
      <c r="C4" s="109" t="s">
        <v>11</v>
      </c>
      <c r="D4" s="110" t="s">
        <v>12</v>
      </c>
      <c r="E4" s="110" t="s">
        <v>72</v>
      </c>
      <c r="F4" s="109" t="s">
        <v>11</v>
      </c>
      <c r="G4" s="110" t="s">
        <v>12</v>
      </c>
      <c r="H4" s="110" t="s">
        <v>72</v>
      </c>
    </row>
    <row r="5" spans="1:13" ht="20.100000000000001" customHeight="1" x14ac:dyDescent="0.2">
      <c r="A5" s="80" t="s">
        <v>51</v>
      </c>
      <c r="B5" s="84"/>
      <c r="C5" s="88"/>
      <c r="D5" s="86"/>
      <c r="E5" s="86"/>
      <c r="F5" s="88"/>
      <c r="G5" s="86"/>
      <c r="H5" s="87"/>
    </row>
    <row r="6" spans="1:13" ht="20.100000000000001" customHeight="1" x14ac:dyDescent="0.2">
      <c r="A6" s="33">
        <v>1</v>
      </c>
      <c r="B6" s="85" t="s">
        <v>13</v>
      </c>
      <c r="C6" s="111"/>
      <c r="D6" s="178">
        <v>6166.1550299999999</v>
      </c>
      <c r="E6" s="119" t="e">
        <f>D6/C6</f>
        <v>#DIV/0!</v>
      </c>
      <c r="F6" s="111"/>
      <c r="G6" s="178">
        <v>10591.64812</v>
      </c>
      <c r="H6" s="119" t="e">
        <f>G6/F6</f>
        <v>#DIV/0!</v>
      </c>
      <c r="K6" s="177"/>
      <c r="L6" s="179"/>
      <c r="M6" s="180"/>
    </row>
    <row r="7" spans="1:13" ht="20.100000000000001" customHeight="1" x14ac:dyDescent="0.2">
      <c r="A7" s="33">
        <v>2</v>
      </c>
      <c r="B7" s="8" t="s">
        <v>14</v>
      </c>
      <c r="C7" s="112"/>
      <c r="D7" s="178">
        <v>1551.4558</v>
      </c>
      <c r="E7" s="119" t="e">
        <f t="shared" ref="E7:E34" si="0">D7/C7</f>
        <v>#DIV/0!</v>
      </c>
      <c r="F7" s="112"/>
      <c r="G7" s="178">
        <v>3242.6619300000002</v>
      </c>
      <c r="H7" s="120" t="e">
        <f t="shared" ref="H7:H34" si="1">G7/F7</f>
        <v>#DIV/0!</v>
      </c>
      <c r="K7" s="177"/>
      <c r="L7" s="179"/>
      <c r="M7" s="180"/>
    </row>
    <row r="8" spans="1:13" ht="20.100000000000001" customHeight="1" x14ac:dyDescent="0.2">
      <c r="A8" s="33">
        <v>3</v>
      </c>
      <c r="B8" s="6" t="s">
        <v>15</v>
      </c>
      <c r="C8" s="112"/>
      <c r="D8" s="178">
        <v>232.61045000000001</v>
      </c>
      <c r="E8" s="119" t="e">
        <f t="shared" si="0"/>
        <v>#DIV/0!</v>
      </c>
      <c r="F8" s="112"/>
      <c r="G8" s="178">
        <v>706.23772999999994</v>
      </c>
      <c r="H8" s="120" t="e">
        <f t="shared" si="1"/>
        <v>#DIV/0!</v>
      </c>
      <c r="K8" s="177"/>
      <c r="L8" s="179"/>
      <c r="M8" s="180"/>
    </row>
    <row r="9" spans="1:13" ht="20.100000000000001" customHeight="1" x14ac:dyDescent="0.2">
      <c r="A9" s="79">
        <v>4</v>
      </c>
      <c r="B9" s="104" t="s">
        <v>16</v>
      </c>
      <c r="C9" s="117">
        <f>SUM(C6:C8)</f>
        <v>0</v>
      </c>
      <c r="D9" s="117">
        <f>SUM(D6:D8)</f>
        <v>7950.2212799999998</v>
      </c>
      <c r="E9" s="122" t="e">
        <f t="shared" si="0"/>
        <v>#DIV/0!</v>
      </c>
      <c r="F9" s="117">
        <f>SUM(F6:F8)</f>
        <v>0</v>
      </c>
      <c r="G9" s="117">
        <f>SUM(G6:G8)</f>
        <v>14540.547780000001</v>
      </c>
      <c r="H9" s="122" t="e">
        <f t="shared" si="1"/>
        <v>#DIV/0!</v>
      </c>
      <c r="K9" s="177"/>
      <c r="L9" s="179"/>
      <c r="M9" s="180"/>
    </row>
    <row r="10" spans="1:13" s="47" customFormat="1" ht="20.100000000000001" customHeight="1" x14ac:dyDescent="0.2">
      <c r="A10" s="48">
        <v>5</v>
      </c>
      <c r="B10" s="49" t="s">
        <v>17</v>
      </c>
      <c r="C10" s="113"/>
      <c r="D10" s="178">
        <v>447.21334999999999</v>
      </c>
      <c r="E10" s="120" t="e">
        <f t="shared" si="0"/>
        <v>#DIV/0!</v>
      </c>
      <c r="F10" s="113"/>
      <c r="G10" s="178">
        <v>933.22089000000005</v>
      </c>
      <c r="H10" s="120" t="e">
        <f t="shared" si="1"/>
        <v>#DIV/0!</v>
      </c>
      <c r="K10" s="177"/>
      <c r="L10" s="179"/>
      <c r="M10" s="180"/>
    </row>
    <row r="11" spans="1:13" s="47" customFormat="1" ht="20.100000000000001" customHeight="1" x14ac:dyDescent="0.2">
      <c r="A11" s="69">
        <v>6</v>
      </c>
      <c r="B11" s="59" t="s">
        <v>52</v>
      </c>
      <c r="C11" s="113"/>
      <c r="D11" s="178">
        <v>10.525969999999999</v>
      </c>
      <c r="E11" s="120" t="e">
        <f t="shared" si="0"/>
        <v>#DIV/0!</v>
      </c>
      <c r="F11" s="113"/>
      <c r="G11" s="178">
        <v>12.136469999999999</v>
      </c>
      <c r="H11" s="120" t="e">
        <f t="shared" si="1"/>
        <v>#DIV/0!</v>
      </c>
      <c r="K11" s="177"/>
      <c r="L11" s="179"/>
      <c r="M11" s="180"/>
    </row>
    <row r="12" spans="1:13" s="47" customFormat="1" ht="20.100000000000001" customHeight="1" x14ac:dyDescent="0.2">
      <c r="A12" s="69">
        <v>7</v>
      </c>
      <c r="B12" s="59" t="s">
        <v>53</v>
      </c>
      <c r="C12" s="113"/>
      <c r="D12" s="178">
        <v>174.46412000000001</v>
      </c>
      <c r="E12" s="120" t="e">
        <f t="shared" si="0"/>
        <v>#DIV/0!</v>
      </c>
      <c r="F12" s="113"/>
      <c r="G12" s="178">
        <v>349.02153999999996</v>
      </c>
      <c r="H12" s="120" t="e">
        <f t="shared" si="1"/>
        <v>#DIV/0!</v>
      </c>
      <c r="K12" s="177"/>
      <c r="L12" s="179"/>
      <c r="M12" s="180"/>
    </row>
    <row r="13" spans="1:13" ht="20.100000000000001" customHeight="1" x14ac:dyDescent="0.2">
      <c r="A13" s="69">
        <v>8</v>
      </c>
      <c r="B13" s="59" t="s">
        <v>54</v>
      </c>
      <c r="C13" s="112"/>
      <c r="D13" s="178">
        <v>30.508700000000001</v>
      </c>
      <c r="E13" s="120" t="e">
        <f t="shared" si="0"/>
        <v>#DIV/0!</v>
      </c>
      <c r="F13" s="112"/>
      <c r="G13" s="178">
        <v>775.95037000000002</v>
      </c>
      <c r="H13" s="120" t="e">
        <f t="shared" si="1"/>
        <v>#DIV/0!</v>
      </c>
      <c r="K13" s="177"/>
      <c r="L13" s="179"/>
      <c r="M13" s="180"/>
    </row>
    <row r="14" spans="1:13" ht="20.100000000000001" customHeight="1" x14ac:dyDescent="0.2">
      <c r="A14" s="103">
        <v>9</v>
      </c>
      <c r="B14" s="139" t="s">
        <v>18</v>
      </c>
      <c r="C14" s="140">
        <f>C9+C10+C11+C13</f>
        <v>0</v>
      </c>
      <c r="D14" s="140">
        <f>D9+D10+D11+D13</f>
        <v>8438.4693000000007</v>
      </c>
      <c r="E14" s="141" t="e">
        <f t="shared" si="0"/>
        <v>#DIV/0!</v>
      </c>
      <c r="F14" s="140">
        <f>F9+F10+F11+F13</f>
        <v>0</v>
      </c>
      <c r="G14" s="140">
        <f>G9+G10+G11+G13</f>
        <v>16261.855510000001</v>
      </c>
      <c r="H14" s="141" t="e">
        <f t="shared" si="1"/>
        <v>#DIV/0!</v>
      </c>
      <c r="K14" s="177"/>
      <c r="L14" s="179"/>
      <c r="M14" s="180"/>
    </row>
    <row r="15" spans="1:13" ht="20.100000000000001" customHeight="1" x14ac:dyDescent="0.2">
      <c r="A15" s="80" t="s">
        <v>19</v>
      </c>
      <c r="B15" s="84"/>
      <c r="C15" s="114"/>
      <c r="D15" s="115"/>
      <c r="E15" s="121"/>
      <c r="F15" s="114"/>
      <c r="G15" s="115"/>
      <c r="H15" s="123"/>
      <c r="K15" s="177"/>
      <c r="L15" s="179"/>
      <c r="M15" s="180"/>
    </row>
    <row r="16" spans="1:13" ht="20.100000000000001" customHeight="1" x14ac:dyDescent="0.2">
      <c r="A16" s="33">
        <v>10</v>
      </c>
      <c r="B16" s="81" t="s">
        <v>20</v>
      </c>
      <c r="C16" s="116"/>
      <c r="D16" s="178">
        <v>5198.7604199999996</v>
      </c>
      <c r="E16" s="119" t="e">
        <f t="shared" si="0"/>
        <v>#DIV/0!</v>
      </c>
      <c r="F16" s="116"/>
      <c r="G16" s="178">
        <v>10485.8012</v>
      </c>
      <c r="H16" s="119" t="e">
        <f t="shared" si="1"/>
        <v>#DIV/0!</v>
      </c>
      <c r="K16" s="177"/>
      <c r="L16" s="179"/>
      <c r="M16" s="180"/>
    </row>
    <row r="17" spans="1:13" ht="20.100000000000001" customHeight="1" x14ac:dyDescent="0.2">
      <c r="A17" s="71">
        <v>41285</v>
      </c>
      <c r="B17" s="75" t="s">
        <v>21</v>
      </c>
      <c r="C17" s="76"/>
      <c r="D17" s="178">
        <v>1188.9761299999998</v>
      </c>
      <c r="E17" s="120" t="e">
        <f t="shared" si="0"/>
        <v>#DIV/0!</v>
      </c>
      <c r="F17" s="76"/>
      <c r="G17" s="178">
        <v>2591.65373</v>
      </c>
      <c r="H17" s="120" t="e">
        <f t="shared" si="1"/>
        <v>#DIV/0!</v>
      </c>
      <c r="K17" s="177"/>
      <c r="L17" s="179"/>
      <c r="M17" s="180"/>
    </row>
    <row r="18" spans="1:13" ht="20.100000000000001" customHeight="1" x14ac:dyDescent="0.2">
      <c r="A18" s="77">
        <v>41316</v>
      </c>
      <c r="B18" s="36" t="s">
        <v>83</v>
      </c>
      <c r="C18" s="76"/>
      <c r="D18" s="178">
        <v>148.27310999999997</v>
      </c>
      <c r="E18" s="120" t="e">
        <f t="shared" si="0"/>
        <v>#DIV/0!</v>
      </c>
      <c r="F18" s="76"/>
      <c r="G18" s="178">
        <v>335.37460999999996</v>
      </c>
      <c r="H18" s="120" t="e">
        <f t="shared" si="1"/>
        <v>#DIV/0!</v>
      </c>
      <c r="K18" s="177"/>
      <c r="L18" s="179"/>
      <c r="M18" s="180"/>
    </row>
    <row r="19" spans="1:13" ht="20.100000000000001" customHeight="1" x14ac:dyDescent="0.2">
      <c r="A19" s="77">
        <v>41344</v>
      </c>
      <c r="B19" s="36" t="s">
        <v>84</v>
      </c>
      <c r="C19" s="76"/>
      <c r="D19" s="178">
        <v>156.77678</v>
      </c>
      <c r="E19" s="120" t="e">
        <f t="shared" si="0"/>
        <v>#DIV/0!</v>
      </c>
      <c r="F19" s="76"/>
      <c r="G19" s="178">
        <v>262.19309000000004</v>
      </c>
      <c r="H19" s="120" t="e">
        <f t="shared" si="1"/>
        <v>#DIV/0!</v>
      </c>
      <c r="K19" s="177"/>
      <c r="L19" s="179"/>
      <c r="M19" s="180"/>
    </row>
    <row r="20" spans="1:13" ht="20.100000000000001" customHeight="1" x14ac:dyDescent="0.2">
      <c r="A20" s="77">
        <v>41375</v>
      </c>
      <c r="B20" s="35" t="s">
        <v>85</v>
      </c>
      <c r="C20" s="76"/>
      <c r="D20" s="178">
        <v>1648.2000700000001</v>
      </c>
      <c r="E20" s="120" t="e">
        <f t="shared" si="0"/>
        <v>#DIV/0!</v>
      </c>
      <c r="F20" s="76"/>
      <c r="G20" s="178">
        <v>3229.8767599999996</v>
      </c>
      <c r="H20" s="120" t="e">
        <f t="shared" si="1"/>
        <v>#DIV/0!</v>
      </c>
      <c r="K20" s="177"/>
      <c r="L20" s="179"/>
      <c r="M20" s="181"/>
    </row>
    <row r="21" spans="1:13" ht="20.100000000000001" customHeight="1" x14ac:dyDescent="0.2">
      <c r="A21" s="77">
        <v>41405</v>
      </c>
      <c r="B21" s="35" t="s">
        <v>22</v>
      </c>
      <c r="C21" s="76"/>
      <c r="D21" s="178">
        <v>145.6234</v>
      </c>
      <c r="E21" s="120" t="e">
        <f t="shared" si="0"/>
        <v>#DIV/0!</v>
      </c>
      <c r="F21" s="76"/>
      <c r="G21" s="178">
        <v>339.75335999999999</v>
      </c>
      <c r="H21" s="120" t="e">
        <f t="shared" si="1"/>
        <v>#DIV/0!</v>
      </c>
      <c r="K21" s="177"/>
      <c r="L21" s="179"/>
      <c r="M21" s="180"/>
    </row>
    <row r="22" spans="1:13" ht="20.100000000000001" customHeight="1" x14ac:dyDescent="0.2">
      <c r="A22" s="78">
        <v>11</v>
      </c>
      <c r="B22" s="146" t="s">
        <v>23</v>
      </c>
      <c r="C22" s="124">
        <f>C17+C18+C19+C20+C21</f>
        <v>0</v>
      </c>
      <c r="D22" s="124">
        <f>D17+D18+D19+D20+D21</f>
        <v>3287.8494899999996</v>
      </c>
      <c r="E22" s="147" t="e">
        <f t="shared" si="0"/>
        <v>#DIV/0!</v>
      </c>
      <c r="F22" s="124">
        <f>F17+F18+F19+F20+F21</f>
        <v>0</v>
      </c>
      <c r="G22" s="124">
        <f>G17+G18+G19+G20+G21</f>
        <v>6758.8515499999994</v>
      </c>
      <c r="H22" s="147" t="e">
        <f t="shared" si="1"/>
        <v>#DIV/0!</v>
      </c>
      <c r="K22" s="177"/>
      <c r="L22" s="179"/>
      <c r="M22" s="180"/>
    </row>
    <row r="23" spans="1:13" ht="20.100000000000001" customHeight="1" x14ac:dyDescent="0.2">
      <c r="A23" s="33">
        <v>12</v>
      </c>
      <c r="B23" s="36" t="s">
        <v>24</v>
      </c>
      <c r="C23" s="76"/>
      <c r="D23" s="178">
        <v>172.38921999999999</v>
      </c>
      <c r="E23" s="120" t="e">
        <f t="shared" si="0"/>
        <v>#DIV/0!</v>
      </c>
      <c r="F23" s="76"/>
      <c r="G23" s="178">
        <v>379.82065999999998</v>
      </c>
      <c r="H23" s="120" t="e">
        <f t="shared" si="1"/>
        <v>#DIV/0!</v>
      </c>
      <c r="K23" s="177"/>
      <c r="L23" s="179"/>
      <c r="M23" s="180"/>
    </row>
    <row r="24" spans="1:13" ht="20.100000000000001" customHeight="1" x14ac:dyDescent="0.2">
      <c r="A24" s="33">
        <v>13</v>
      </c>
      <c r="B24" s="35" t="s">
        <v>25</v>
      </c>
      <c r="C24" s="76"/>
      <c r="D24" s="178">
        <v>65.910850000000011</v>
      </c>
      <c r="E24" s="120" t="e">
        <f t="shared" si="0"/>
        <v>#DIV/0!</v>
      </c>
      <c r="F24" s="76"/>
      <c r="G24" s="178">
        <v>126.54474</v>
      </c>
      <c r="H24" s="120" t="e">
        <f t="shared" si="1"/>
        <v>#DIV/0!</v>
      </c>
      <c r="K24" s="177"/>
      <c r="L24" s="179"/>
      <c r="M24" s="180"/>
    </row>
    <row r="25" spans="1:13" ht="20.100000000000001" customHeight="1" x14ac:dyDescent="0.2">
      <c r="A25" s="33">
        <v>14</v>
      </c>
      <c r="B25" s="35" t="s">
        <v>26</v>
      </c>
      <c r="C25" s="76"/>
      <c r="D25" s="178">
        <v>444.62148999999999</v>
      </c>
      <c r="E25" s="120" t="e">
        <f t="shared" si="0"/>
        <v>#DIV/0!</v>
      </c>
      <c r="F25" s="76"/>
      <c r="G25" s="178">
        <v>1557.8893700000001</v>
      </c>
      <c r="H25" s="120" t="e">
        <f t="shared" si="1"/>
        <v>#DIV/0!</v>
      </c>
      <c r="K25" s="177"/>
      <c r="L25" s="179"/>
      <c r="M25" s="180"/>
    </row>
    <row r="26" spans="1:13" ht="20.100000000000001" customHeight="1" x14ac:dyDescent="0.2">
      <c r="A26" s="37">
        <v>15</v>
      </c>
      <c r="B26" s="38" t="s">
        <v>7</v>
      </c>
      <c r="C26" s="76"/>
      <c r="D26" s="178">
        <v>0</v>
      </c>
      <c r="E26" s="120" t="e">
        <f t="shared" ref="E26" si="2">D26/C26</f>
        <v>#DIV/0!</v>
      </c>
      <c r="F26" s="76"/>
      <c r="G26" s="178">
        <v>0</v>
      </c>
      <c r="H26" s="120" t="e">
        <f t="shared" ref="H26" si="3">G26/F26</f>
        <v>#DIV/0!</v>
      </c>
      <c r="K26" s="177"/>
      <c r="L26" s="179"/>
      <c r="M26" s="180"/>
    </row>
    <row r="27" spans="1:13" ht="20.100000000000001" customHeight="1" x14ac:dyDescent="0.2">
      <c r="A27" s="142">
        <v>16</v>
      </c>
      <c r="B27" s="143" t="s">
        <v>27</v>
      </c>
      <c r="C27" s="144">
        <f>C16+C22+C23+C24+C25+C26</f>
        <v>0</v>
      </c>
      <c r="D27" s="144">
        <f>D16+D22+D23+D24+D25+D26</f>
        <v>9169.5314699999981</v>
      </c>
      <c r="E27" s="145" t="e">
        <f t="shared" si="0"/>
        <v>#DIV/0!</v>
      </c>
      <c r="F27" s="144">
        <f t="shared" ref="F27" si="4">F16+F22+F23+F24+F25+F26</f>
        <v>0</v>
      </c>
      <c r="G27" s="144">
        <f>G16+G22+G23+G24+G25+G26</f>
        <v>19308.907520000004</v>
      </c>
      <c r="H27" s="145" t="e">
        <f t="shared" si="1"/>
        <v>#DIV/0!</v>
      </c>
      <c r="K27" s="177"/>
      <c r="L27" s="179"/>
      <c r="M27" s="180"/>
    </row>
    <row r="28" spans="1:13" ht="20.100000000000001" customHeight="1" x14ac:dyDescent="0.2">
      <c r="A28" s="105">
        <v>17</v>
      </c>
      <c r="B28" s="106" t="s">
        <v>28</v>
      </c>
      <c r="C28" s="125">
        <f>SUM(C14-C27)</f>
        <v>0</v>
      </c>
      <c r="D28" s="125">
        <f>SUM(D14-D27)</f>
        <v>-731.06216999999742</v>
      </c>
      <c r="E28" s="126" t="e">
        <f t="shared" si="0"/>
        <v>#DIV/0!</v>
      </c>
      <c r="F28" s="125">
        <f>SUM(F14-F27)</f>
        <v>0</v>
      </c>
      <c r="G28" s="125">
        <f>SUM(G14-G27)</f>
        <v>-3047.0520100000031</v>
      </c>
      <c r="H28" s="126" t="e">
        <f t="shared" si="1"/>
        <v>#DIV/0!</v>
      </c>
      <c r="K28" s="177"/>
      <c r="L28" s="179"/>
      <c r="M28" s="180"/>
    </row>
    <row r="29" spans="1:13" ht="20.100000000000001" customHeight="1" x14ac:dyDescent="0.2">
      <c r="A29" s="50">
        <v>43483</v>
      </c>
      <c r="B29" s="38" t="s">
        <v>29</v>
      </c>
      <c r="C29" s="76"/>
      <c r="D29" s="178">
        <v>144.71346</v>
      </c>
      <c r="E29" s="120" t="e">
        <f t="shared" si="0"/>
        <v>#DIV/0!</v>
      </c>
      <c r="F29" s="76"/>
      <c r="G29" s="178">
        <v>290.00314000000003</v>
      </c>
      <c r="H29" s="120" t="e">
        <f t="shared" si="1"/>
        <v>#DIV/0!</v>
      </c>
      <c r="K29" s="177"/>
      <c r="L29" s="179"/>
      <c r="M29" s="180"/>
    </row>
    <row r="30" spans="1:13" ht="20.100000000000001" customHeight="1" x14ac:dyDescent="0.2">
      <c r="A30" s="50">
        <v>43514</v>
      </c>
      <c r="B30" s="38" t="s">
        <v>55</v>
      </c>
      <c r="C30" s="76"/>
      <c r="D30" s="178">
        <v>174.46412000000001</v>
      </c>
      <c r="E30" s="120" t="e">
        <f t="shared" si="0"/>
        <v>#DIV/0!</v>
      </c>
      <c r="F30" s="76"/>
      <c r="G30" s="178">
        <v>349.02153999999996</v>
      </c>
      <c r="H30" s="120" t="e">
        <f t="shared" si="1"/>
        <v>#DIV/0!</v>
      </c>
      <c r="K30" s="177"/>
      <c r="L30" s="179"/>
      <c r="M30" s="180"/>
    </row>
    <row r="31" spans="1:13" ht="20.100000000000001" customHeight="1" x14ac:dyDescent="0.2">
      <c r="A31" s="37">
        <v>19</v>
      </c>
      <c r="B31" s="38" t="s">
        <v>30</v>
      </c>
      <c r="C31" s="76"/>
      <c r="D31" s="178">
        <v>0</v>
      </c>
      <c r="E31" s="120" t="e">
        <f t="shared" si="0"/>
        <v>#DIV/0!</v>
      </c>
      <c r="F31" s="76"/>
      <c r="G31" s="178">
        <v>0</v>
      </c>
      <c r="H31" s="120" t="e">
        <f t="shared" si="1"/>
        <v>#DIV/0!</v>
      </c>
      <c r="K31" s="177"/>
      <c r="L31" s="179"/>
      <c r="M31" s="180"/>
    </row>
    <row r="32" spans="1:13" ht="20.100000000000001" customHeight="1" x14ac:dyDescent="0.2">
      <c r="A32" s="37">
        <v>20</v>
      </c>
      <c r="B32" s="38" t="s">
        <v>31</v>
      </c>
      <c r="C32" s="76"/>
      <c r="D32" s="178">
        <v>0.44735000000000003</v>
      </c>
      <c r="E32" s="120" t="e">
        <f t="shared" si="0"/>
        <v>#DIV/0!</v>
      </c>
      <c r="F32" s="76"/>
      <c r="G32" s="178">
        <v>29.944580000000002</v>
      </c>
      <c r="H32" s="120" t="e">
        <f t="shared" si="1"/>
        <v>#DIV/0!</v>
      </c>
      <c r="K32" s="177"/>
      <c r="L32" s="179"/>
      <c r="M32" s="180"/>
    </row>
    <row r="33" spans="1:13" ht="20.100000000000001" customHeight="1" x14ac:dyDescent="0.2">
      <c r="A33" s="37">
        <v>21</v>
      </c>
      <c r="B33" s="38" t="s">
        <v>32</v>
      </c>
      <c r="C33" s="76"/>
      <c r="D33" s="178">
        <v>4.9800000000000001E-3</v>
      </c>
      <c r="E33" s="120" t="e">
        <f t="shared" si="0"/>
        <v>#DIV/0!</v>
      </c>
      <c r="F33" s="76"/>
      <c r="G33" s="178">
        <v>0.24345</v>
      </c>
      <c r="H33" s="120" t="e">
        <f t="shared" si="1"/>
        <v>#DIV/0!</v>
      </c>
      <c r="K33" s="177"/>
      <c r="L33" s="179"/>
      <c r="M33" s="180"/>
    </row>
    <row r="34" spans="1:13" ht="20.100000000000001" customHeight="1" x14ac:dyDescent="0.2">
      <c r="A34" s="107">
        <v>22</v>
      </c>
      <c r="B34" s="108" t="s">
        <v>33</v>
      </c>
      <c r="C34" s="127">
        <f>C28-C29-C31-C32-C33</f>
        <v>0</v>
      </c>
      <c r="D34" s="127">
        <f>D28-D29-D31-D32-D33</f>
        <v>-876.22795999999744</v>
      </c>
      <c r="E34" s="128" t="e">
        <f t="shared" si="0"/>
        <v>#DIV/0!</v>
      </c>
      <c r="F34" s="127">
        <f>F28-F29-F31-F32-F33</f>
        <v>0</v>
      </c>
      <c r="G34" s="127">
        <f>G28-G29-G31-G32-G33</f>
        <v>-3367.2431800000027</v>
      </c>
      <c r="H34" s="128" t="e">
        <f t="shared" si="1"/>
        <v>#DIV/0!</v>
      </c>
      <c r="K34" s="177"/>
      <c r="L34" s="179"/>
      <c r="M34" s="180"/>
    </row>
    <row r="35" spans="1:13" ht="20.100000000000001" customHeight="1" x14ac:dyDescent="0.2">
      <c r="A35" s="70"/>
      <c r="B35" s="130" t="s">
        <v>68</v>
      </c>
      <c r="C35" s="118"/>
      <c r="D35" s="118"/>
      <c r="E35" s="83"/>
      <c r="F35" s="118"/>
      <c r="G35" s="118"/>
      <c r="H35" s="83"/>
    </row>
    <row r="36" spans="1:13" ht="20.100000000000001" customHeight="1" x14ac:dyDescent="0.2">
      <c r="A36" s="70"/>
      <c r="B36" s="72" t="s">
        <v>69</v>
      </c>
      <c r="C36" s="116"/>
      <c r="D36" s="116">
        <f>404.72+10.15</f>
        <v>414.87</v>
      </c>
      <c r="E36" s="82" t="e">
        <f t="shared" ref="E36:E37" si="5">D36/C36</f>
        <v>#DIV/0!</v>
      </c>
      <c r="F36" s="116"/>
      <c r="G36" s="116">
        <f>403.66+10.35</f>
        <v>414.01000000000005</v>
      </c>
      <c r="H36" s="82" t="e">
        <f t="shared" ref="H36:H37" si="6">G36/F36</f>
        <v>#DIV/0!</v>
      </c>
    </row>
    <row r="37" spans="1:13" ht="20.100000000000001" customHeight="1" x14ac:dyDescent="0.2">
      <c r="A37" s="70"/>
      <c r="B37" s="129" t="s">
        <v>95</v>
      </c>
      <c r="C37" s="76"/>
      <c r="D37" s="76">
        <v>3261</v>
      </c>
      <c r="E37" s="34" t="e">
        <f t="shared" si="5"/>
        <v>#DIV/0!</v>
      </c>
      <c r="F37" s="76"/>
      <c r="G37" s="76">
        <v>6517</v>
      </c>
      <c r="H37" s="34" t="e">
        <f t="shared" si="6"/>
        <v>#DIV/0!</v>
      </c>
      <c r="I37" s="180"/>
    </row>
    <row r="38" spans="1:13" ht="20.100000000000001" customHeight="1" x14ac:dyDescent="0.2">
      <c r="A38" s="70"/>
      <c r="B38" s="73"/>
      <c r="C38" s="74"/>
      <c r="D38" s="74"/>
      <c r="E38" s="74"/>
      <c r="F38" s="74"/>
      <c r="G38" s="74"/>
      <c r="H38" s="74"/>
    </row>
    <row r="39" spans="1:13" ht="20.100000000000001" customHeight="1" x14ac:dyDescent="0.2">
      <c r="A39" s="12"/>
      <c r="B39" s="208" t="s">
        <v>102</v>
      </c>
      <c r="C39" s="31" t="s">
        <v>103</v>
      </c>
      <c r="D39" s="112">
        <v>3890.4019400000002</v>
      </c>
      <c r="E39" s="39"/>
      <c r="F39" s="31" t="s">
        <v>104</v>
      </c>
      <c r="G39" s="112">
        <v>8208.1148499999999</v>
      </c>
      <c r="H39" s="211"/>
    </row>
    <row r="40" spans="1:13" ht="20.100000000000001" customHeight="1" x14ac:dyDescent="0.2">
      <c r="B40" s="208" t="s">
        <v>105</v>
      </c>
      <c r="C40" s="31" t="s">
        <v>103</v>
      </c>
      <c r="D40" s="112">
        <v>3661.46576</v>
      </c>
      <c r="F40" s="31" t="s">
        <v>104</v>
      </c>
      <c r="G40" s="112">
        <v>6941.9940500000002</v>
      </c>
      <c r="H40" s="212"/>
    </row>
    <row r="41" spans="1:13" ht="20.100000000000001" customHeight="1" x14ac:dyDescent="0.2">
      <c r="B41" s="175" t="s">
        <v>101</v>
      </c>
      <c r="F41" s="1"/>
      <c r="G41" s="1"/>
      <c r="H41" s="1"/>
    </row>
    <row r="42" spans="1:13" ht="20.100000000000001" customHeight="1" x14ac:dyDescent="0.2">
      <c r="B42" s="176" t="s">
        <v>117</v>
      </c>
      <c r="F42" s="1"/>
      <c r="G42" s="1"/>
      <c r="H42" s="1"/>
    </row>
    <row r="43" spans="1:13" ht="20.100000000000001" customHeight="1" x14ac:dyDescent="0.2">
      <c r="B43" s="176" t="s">
        <v>131</v>
      </c>
    </row>
    <row r="44" spans="1:13" ht="20.100000000000001" customHeight="1" x14ac:dyDescent="0.2"/>
    <row r="45" spans="1:13" ht="20.100000000000001" customHeight="1" x14ac:dyDescent="0.2"/>
    <row r="46" spans="1:13" ht="20.100000000000001" customHeight="1" x14ac:dyDescent="0.2"/>
    <row r="47" spans="1:13" ht="20.100000000000001" customHeight="1" x14ac:dyDescent="0.2"/>
    <row r="48" spans="1:13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7"/>
  <sheetViews>
    <sheetView showGridLines="0" zoomScaleNormal="100" workbookViewId="0"/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44" t="s">
        <v>0</v>
      </c>
      <c r="B2" s="245"/>
      <c r="C2" s="89" t="s">
        <v>119</v>
      </c>
      <c r="D2" s="89" t="s">
        <v>125</v>
      </c>
      <c r="E2" s="89" t="s">
        <v>120</v>
      </c>
      <c r="F2" s="89" t="s">
        <v>121</v>
      </c>
      <c r="G2" s="89" t="s">
        <v>122</v>
      </c>
      <c r="H2" s="89" t="s">
        <v>123</v>
      </c>
      <c r="I2" s="89" t="s">
        <v>124</v>
      </c>
      <c r="J2" s="89" t="s">
        <v>126</v>
      </c>
      <c r="K2" s="89" t="s">
        <v>127</v>
      </c>
      <c r="L2" s="89" t="s">
        <v>128</v>
      </c>
      <c r="M2" s="89" t="s">
        <v>129</v>
      </c>
      <c r="N2" s="89" t="s">
        <v>130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222" t="s">
        <v>73</v>
      </c>
      <c r="B4" s="223" t="s">
        <v>74</v>
      </c>
      <c r="C4" s="213">
        <f>C5</f>
        <v>53878.645369999998</v>
      </c>
      <c r="D4" s="213">
        <f t="shared" ref="D4:N4" si="0">D5</f>
        <v>53675.647729999997</v>
      </c>
      <c r="E4" s="213">
        <f t="shared" si="0"/>
        <v>0</v>
      </c>
      <c r="F4" s="213">
        <f t="shared" si="0"/>
        <v>0</v>
      </c>
      <c r="G4" s="213">
        <f t="shared" si="0"/>
        <v>0</v>
      </c>
      <c r="H4" s="213">
        <f t="shared" si="0"/>
        <v>0</v>
      </c>
      <c r="I4" s="213">
        <f t="shared" si="0"/>
        <v>0</v>
      </c>
      <c r="J4" s="213">
        <f t="shared" si="0"/>
        <v>0</v>
      </c>
      <c r="K4" s="213">
        <f t="shared" si="0"/>
        <v>0</v>
      </c>
      <c r="L4" s="213">
        <f t="shared" si="0"/>
        <v>0</v>
      </c>
      <c r="M4" s="213">
        <f t="shared" si="0"/>
        <v>0</v>
      </c>
      <c r="N4" s="213">
        <f t="shared" si="0"/>
        <v>0</v>
      </c>
    </row>
    <row r="5" spans="1:14" ht="20.100000000000001" customHeight="1" x14ac:dyDescent="0.2">
      <c r="A5" s="208">
        <v>1</v>
      </c>
      <c r="B5" s="208" t="s">
        <v>77</v>
      </c>
      <c r="C5" s="214">
        <v>53878.645369999998</v>
      </c>
      <c r="D5" s="214">
        <v>53675.647729999997</v>
      </c>
      <c r="E5" s="213"/>
      <c r="F5" s="213"/>
      <c r="G5" s="213"/>
      <c r="H5" s="213"/>
      <c r="I5" s="213"/>
      <c r="J5" s="213"/>
      <c r="K5" s="213"/>
      <c r="L5" s="213"/>
      <c r="M5" s="213"/>
      <c r="N5" s="213"/>
    </row>
    <row r="6" spans="1:14" ht="20.100000000000001" customHeight="1" x14ac:dyDescent="0.2">
      <c r="A6" s="222" t="s">
        <v>75</v>
      </c>
      <c r="B6" s="223" t="s">
        <v>76</v>
      </c>
      <c r="C6" s="213">
        <f>SUM(C7:C9)</f>
        <v>23578.478210000001</v>
      </c>
      <c r="D6" s="213">
        <f t="shared" ref="D6:N6" si="1">SUM(D7:D9)</f>
        <v>23953.79578</v>
      </c>
      <c r="E6" s="213">
        <f t="shared" si="1"/>
        <v>0</v>
      </c>
      <c r="F6" s="213">
        <f t="shared" si="1"/>
        <v>0</v>
      </c>
      <c r="G6" s="213">
        <f t="shared" si="1"/>
        <v>0</v>
      </c>
      <c r="H6" s="213">
        <f t="shared" si="1"/>
        <v>0</v>
      </c>
      <c r="I6" s="213">
        <f t="shared" si="1"/>
        <v>0</v>
      </c>
      <c r="J6" s="213">
        <f t="shared" si="1"/>
        <v>0</v>
      </c>
      <c r="K6" s="213">
        <f t="shared" si="1"/>
        <v>0</v>
      </c>
      <c r="L6" s="213">
        <f t="shared" si="1"/>
        <v>0</v>
      </c>
      <c r="M6" s="213">
        <f t="shared" si="1"/>
        <v>0</v>
      </c>
      <c r="N6" s="213">
        <f t="shared" si="1"/>
        <v>0</v>
      </c>
    </row>
    <row r="7" spans="1:14" ht="20.100000000000001" customHeight="1" x14ac:dyDescent="0.2">
      <c r="A7" s="224">
        <v>1</v>
      </c>
      <c r="B7" s="223" t="s">
        <v>3</v>
      </c>
      <c r="C7" s="214">
        <v>4035.4496099999997</v>
      </c>
      <c r="D7" s="214">
        <v>3946.9825699999997</v>
      </c>
      <c r="E7" s="213"/>
      <c r="F7" s="213"/>
      <c r="G7" s="213"/>
      <c r="H7" s="213"/>
      <c r="I7" s="213"/>
      <c r="J7" s="213"/>
      <c r="K7" s="213"/>
      <c r="L7" s="213"/>
      <c r="M7" s="213"/>
      <c r="N7" s="213"/>
    </row>
    <row r="8" spans="1:14" ht="20.100000000000001" customHeight="1" x14ac:dyDescent="0.2">
      <c r="A8" s="224">
        <v>2</v>
      </c>
      <c r="B8" s="208" t="s">
        <v>2</v>
      </c>
      <c r="C8" s="214">
        <v>12653.86491</v>
      </c>
      <c r="D8" s="214">
        <v>14929.42942</v>
      </c>
      <c r="E8" s="213"/>
      <c r="F8" s="213"/>
      <c r="G8" s="213"/>
      <c r="H8" s="213"/>
      <c r="I8" s="213"/>
      <c r="J8" s="213"/>
      <c r="K8" s="213"/>
      <c r="L8" s="213"/>
      <c r="M8" s="213"/>
      <c r="N8" s="213"/>
    </row>
    <row r="9" spans="1:14" ht="20.100000000000001" customHeight="1" x14ac:dyDescent="0.2">
      <c r="A9" s="224">
        <v>3</v>
      </c>
      <c r="B9" s="208" t="s">
        <v>78</v>
      </c>
      <c r="C9" s="214">
        <v>6889.1636900000003</v>
      </c>
      <c r="D9" s="214">
        <v>5077.3837899999999</v>
      </c>
      <c r="E9" s="213"/>
      <c r="F9" s="213"/>
      <c r="G9" s="213"/>
      <c r="H9" s="213"/>
      <c r="I9" s="213"/>
      <c r="J9" s="213"/>
      <c r="K9" s="213"/>
      <c r="L9" s="213"/>
      <c r="M9" s="213"/>
      <c r="N9" s="213"/>
    </row>
    <row r="10" spans="1:14" ht="20.100000000000001" customHeight="1" x14ac:dyDescent="0.2">
      <c r="A10" s="225" t="s">
        <v>82</v>
      </c>
      <c r="B10" s="208" t="s">
        <v>71</v>
      </c>
      <c r="C10" s="214">
        <v>3.5516799999999997</v>
      </c>
      <c r="D10" s="214">
        <v>3.3007399999999998</v>
      </c>
      <c r="E10" s="215"/>
      <c r="F10" s="215"/>
      <c r="G10" s="215"/>
      <c r="H10" s="215"/>
      <c r="I10" s="215"/>
      <c r="J10" s="215"/>
      <c r="K10" s="215"/>
      <c r="L10" s="215"/>
      <c r="M10" s="215"/>
      <c r="N10" s="215"/>
    </row>
    <row r="11" spans="1:14" ht="20.100000000000001" customHeight="1" x14ac:dyDescent="0.2">
      <c r="A11" s="226"/>
      <c r="B11" s="227" t="s">
        <v>4</v>
      </c>
      <c r="C11" s="216">
        <f>C4+C6+C10</f>
        <v>77460.675260000004</v>
      </c>
      <c r="D11" s="216">
        <f t="shared" ref="D11:N11" si="2">D4+D6+D10</f>
        <v>77632.744250000003</v>
      </c>
      <c r="E11" s="216">
        <f t="shared" si="2"/>
        <v>0</v>
      </c>
      <c r="F11" s="216">
        <f t="shared" si="2"/>
        <v>0</v>
      </c>
      <c r="G11" s="216">
        <f t="shared" si="2"/>
        <v>0</v>
      </c>
      <c r="H11" s="216">
        <f t="shared" si="2"/>
        <v>0</v>
      </c>
      <c r="I11" s="216">
        <f t="shared" si="2"/>
        <v>0</v>
      </c>
      <c r="J11" s="216">
        <f t="shared" si="2"/>
        <v>0</v>
      </c>
      <c r="K11" s="216">
        <f t="shared" si="2"/>
        <v>0</v>
      </c>
      <c r="L11" s="216">
        <f t="shared" si="2"/>
        <v>0</v>
      </c>
      <c r="M11" s="216">
        <f t="shared" si="2"/>
        <v>0</v>
      </c>
      <c r="N11" s="216">
        <f t="shared" si="2"/>
        <v>0</v>
      </c>
    </row>
    <row r="12" spans="1:14" ht="20.100000000000001" customHeight="1" x14ac:dyDescent="0.2">
      <c r="A12" s="228" t="s">
        <v>65</v>
      </c>
      <c r="B12" s="208"/>
      <c r="C12" s="217"/>
      <c r="D12" s="218"/>
      <c r="E12" s="217"/>
      <c r="F12" s="217"/>
      <c r="G12" s="217"/>
      <c r="H12" s="217"/>
      <c r="I12" s="217"/>
      <c r="J12" s="217"/>
      <c r="K12" s="217"/>
      <c r="L12" s="217"/>
      <c r="M12" s="217"/>
      <c r="N12" s="217"/>
    </row>
    <row r="13" spans="1:14" ht="20.100000000000001" customHeight="1" x14ac:dyDescent="0.2">
      <c r="A13" s="228" t="s">
        <v>79</v>
      </c>
      <c r="B13" s="208" t="s">
        <v>80</v>
      </c>
      <c r="C13" s="214">
        <v>-22508.820769999998</v>
      </c>
      <c r="D13" s="214">
        <v>-23385.048730000002</v>
      </c>
      <c r="E13" s="217"/>
      <c r="F13" s="217"/>
      <c r="G13" s="217"/>
      <c r="H13" s="217"/>
      <c r="I13" s="217"/>
      <c r="J13" s="217"/>
      <c r="K13" s="217"/>
      <c r="L13" s="217"/>
      <c r="M13" s="217"/>
      <c r="N13" s="217"/>
    </row>
    <row r="14" spans="1:14" ht="20.100000000000001" customHeight="1" x14ac:dyDescent="0.2">
      <c r="A14" s="228" t="s">
        <v>75</v>
      </c>
      <c r="B14" s="229" t="s">
        <v>81</v>
      </c>
      <c r="C14" s="213">
        <f>SUM(C15:C19)</f>
        <v>99085.297560000006</v>
      </c>
      <c r="D14" s="213">
        <f t="shared" ref="D14:N14" si="3">SUM(D15:D19)</f>
        <v>100136.32969</v>
      </c>
      <c r="E14" s="213">
        <f t="shared" si="3"/>
        <v>0</v>
      </c>
      <c r="F14" s="213">
        <f t="shared" si="3"/>
        <v>0</v>
      </c>
      <c r="G14" s="213">
        <f t="shared" si="3"/>
        <v>0</v>
      </c>
      <c r="H14" s="213">
        <f t="shared" si="3"/>
        <v>0</v>
      </c>
      <c r="I14" s="213">
        <f t="shared" si="3"/>
        <v>0</v>
      </c>
      <c r="J14" s="213">
        <f t="shared" si="3"/>
        <v>0</v>
      </c>
      <c r="K14" s="213">
        <f t="shared" si="3"/>
        <v>0</v>
      </c>
      <c r="L14" s="213">
        <f t="shared" si="3"/>
        <v>0</v>
      </c>
      <c r="M14" s="213">
        <f t="shared" si="3"/>
        <v>0</v>
      </c>
      <c r="N14" s="213">
        <f t="shared" si="3"/>
        <v>0</v>
      </c>
    </row>
    <row r="15" spans="1:14" ht="20.100000000000001" customHeight="1" x14ac:dyDescent="0.2">
      <c r="A15" s="230">
        <v>1</v>
      </c>
      <c r="B15" s="208" t="s">
        <v>7</v>
      </c>
      <c r="C15" s="214">
        <v>6421.87806</v>
      </c>
      <c r="D15" s="214">
        <v>6420.3463400000001</v>
      </c>
      <c r="E15" s="217"/>
      <c r="F15" s="217"/>
      <c r="G15" s="217"/>
      <c r="H15" s="217"/>
      <c r="I15" s="217"/>
      <c r="J15" s="217"/>
      <c r="K15" s="217"/>
      <c r="L15" s="217"/>
      <c r="M15" s="217"/>
      <c r="N15" s="217"/>
    </row>
    <row r="16" spans="1:14" ht="20.100000000000001" customHeight="1" x14ac:dyDescent="0.2">
      <c r="A16" s="230">
        <v>2</v>
      </c>
      <c r="B16" s="208" t="s">
        <v>5</v>
      </c>
      <c r="C16" s="214">
        <v>57907.313880000002</v>
      </c>
      <c r="D16" s="214">
        <v>59108.193370000001</v>
      </c>
      <c r="E16" s="217"/>
      <c r="F16" s="217"/>
      <c r="G16" s="217"/>
      <c r="H16" s="217"/>
      <c r="I16" s="217"/>
      <c r="J16" s="217"/>
      <c r="K16" s="217"/>
      <c r="L16" s="217"/>
      <c r="M16" s="217"/>
      <c r="N16" s="217"/>
    </row>
    <row r="17" spans="1:14" ht="20.100000000000001" customHeight="1" x14ac:dyDescent="0.2">
      <c r="A17" s="230">
        <v>3</v>
      </c>
      <c r="B17" s="231" t="s">
        <v>8</v>
      </c>
      <c r="C17" s="219">
        <v>1007.38612</v>
      </c>
      <c r="D17" s="214">
        <v>1025.9205200000001</v>
      </c>
      <c r="E17" s="217"/>
      <c r="F17" s="217"/>
      <c r="G17" s="217"/>
      <c r="H17" s="217"/>
      <c r="I17" s="217"/>
      <c r="J17" s="217"/>
      <c r="K17" s="217"/>
      <c r="L17" s="217"/>
      <c r="M17" s="217"/>
      <c r="N17" s="217"/>
    </row>
    <row r="18" spans="1:14" ht="20.100000000000001" customHeight="1" x14ac:dyDescent="0.2">
      <c r="A18" s="230">
        <v>4</v>
      </c>
      <c r="B18" s="230" t="s">
        <v>66</v>
      </c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</row>
    <row r="19" spans="1:14" ht="20.100000000000001" customHeight="1" x14ac:dyDescent="0.2">
      <c r="A19" s="224">
        <v>5</v>
      </c>
      <c r="B19" s="208" t="s">
        <v>6</v>
      </c>
      <c r="C19" s="214">
        <v>33748.719499999999</v>
      </c>
      <c r="D19" s="214">
        <v>33581.869460000002</v>
      </c>
      <c r="E19" s="213"/>
      <c r="F19" s="213"/>
      <c r="G19" s="213"/>
      <c r="H19" s="213"/>
      <c r="I19" s="213"/>
      <c r="J19" s="213"/>
      <c r="K19" s="213"/>
      <c r="L19" s="213"/>
      <c r="M19" s="213"/>
      <c r="N19" s="213"/>
    </row>
    <row r="20" spans="1:14" ht="20.100000000000001" customHeight="1" x14ac:dyDescent="0.2">
      <c r="A20" s="232" t="s">
        <v>82</v>
      </c>
      <c r="B20" s="208" t="s">
        <v>70</v>
      </c>
      <c r="C20" s="214">
        <v>884.19846999999993</v>
      </c>
      <c r="D20" s="214">
        <v>881.46329000000003</v>
      </c>
      <c r="E20" s="220"/>
      <c r="F20" s="220"/>
      <c r="G20" s="220"/>
      <c r="H20" s="220"/>
      <c r="I20" s="220"/>
      <c r="J20" s="220"/>
      <c r="K20" s="220"/>
      <c r="L20" s="220"/>
      <c r="M20" s="220"/>
      <c r="N20" s="220"/>
    </row>
    <row r="21" spans="1:14" ht="20.100000000000001" customHeight="1" x14ac:dyDescent="0.2">
      <c r="A21" s="226"/>
      <c r="B21" s="227" t="s">
        <v>67</v>
      </c>
      <c r="C21" s="221">
        <f>C13+C14+C20</f>
        <v>77460.675260000018</v>
      </c>
      <c r="D21" s="221">
        <f t="shared" ref="D21:N21" si="4">D13+D14+D20</f>
        <v>77632.744250000003</v>
      </c>
      <c r="E21" s="221">
        <f t="shared" si="4"/>
        <v>0</v>
      </c>
      <c r="F21" s="221">
        <f t="shared" si="4"/>
        <v>0</v>
      </c>
      <c r="G21" s="221">
        <f t="shared" si="4"/>
        <v>0</v>
      </c>
      <c r="H21" s="221">
        <f t="shared" si="4"/>
        <v>0</v>
      </c>
      <c r="I21" s="221">
        <f t="shared" si="4"/>
        <v>0</v>
      </c>
      <c r="J21" s="221">
        <f t="shared" si="4"/>
        <v>0</v>
      </c>
      <c r="K21" s="221">
        <f t="shared" si="4"/>
        <v>0</v>
      </c>
      <c r="L21" s="221">
        <f t="shared" si="4"/>
        <v>0</v>
      </c>
      <c r="M21" s="221">
        <f t="shared" si="4"/>
        <v>0</v>
      </c>
      <c r="N21" s="221">
        <f t="shared" si="4"/>
        <v>0</v>
      </c>
    </row>
    <row r="22" spans="1:14" ht="20.100000000000001" customHeight="1" x14ac:dyDescent="0.2">
      <c r="A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20.100000000000001" customHeight="1" x14ac:dyDescent="0.2">
      <c r="A23" s="11"/>
      <c r="B23" s="44" t="s">
        <v>48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20.100000000000001" customHeight="1" x14ac:dyDescent="0.2">
      <c r="A24" s="11"/>
      <c r="B24" s="3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ht="20.100000000000001" customHeight="1" x14ac:dyDescent="0.2">
      <c r="A25" s="11"/>
      <c r="B25" s="1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4" ht="20.100000000000001" customHeight="1" x14ac:dyDescent="0.2">
      <c r="A26" s="13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20.100000000000001" customHeight="1" x14ac:dyDescent="0.2">
      <c r="A27" s="13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2">
      <c r="A28" s="30"/>
      <c r="B28" s="30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29" spans="1:14" x14ac:dyDescent="0.2">
      <c r="A29" s="30"/>
      <c r="B29" s="30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x14ac:dyDescent="0.2">
      <c r="A30" s="30"/>
      <c r="B30" s="30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1" spans="1:14" x14ac:dyDescent="0.2">
      <c r="A31" s="30"/>
      <c r="B31" s="30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1:14" x14ac:dyDescent="0.2">
      <c r="A32" s="30"/>
      <c r="B32" s="30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4" x14ac:dyDescent="0.2">
      <c r="A33" s="30"/>
      <c r="B33" s="30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  <row r="34" spans="1:14" x14ac:dyDescent="0.2">
      <c r="A34" s="30"/>
      <c r="B34" s="30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1:14" x14ac:dyDescent="0.2">
      <c r="A35" s="30"/>
      <c r="B35" s="30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1:14" x14ac:dyDescent="0.2">
      <c r="A36" s="30"/>
      <c r="B36" s="30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1:14" x14ac:dyDescent="0.2">
      <c r="A37" s="30"/>
      <c r="B37" s="30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31"/>
      <c r="B1" s="132" t="str">
        <f>Cover!A9</f>
        <v>Univerzitná nemocnica Martin</v>
      </c>
      <c r="C1" s="133"/>
      <c r="D1" s="134"/>
      <c r="E1" s="134"/>
      <c r="F1" s="134"/>
      <c r="G1" s="134"/>
      <c r="H1" s="46"/>
    </row>
    <row r="2" spans="1:28" ht="24.75" customHeight="1" thickBot="1" x14ac:dyDescent="0.25">
      <c r="A2" s="251" t="s">
        <v>0</v>
      </c>
      <c r="B2" s="252"/>
      <c r="C2" s="195" t="s">
        <v>106</v>
      </c>
      <c r="D2" s="195" t="s">
        <v>135</v>
      </c>
      <c r="E2" s="195" t="s">
        <v>107</v>
      </c>
      <c r="F2" s="195" t="s">
        <v>108</v>
      </c>
      <c r="G2" s="195" t="s">
        <v>109</v>
      </c>
      <c r="H2" s="195" t="s">
        <v>110</v>
      </c>
      <c r="I2" s="195" t="s">
        <v>111</v>
      </c>
      <c r="J2" s="195" t="s">
        <v>112</v>
      </c>
      <c r="K2" s="195" t="s">
        <v>113</v>
      </c>
      <c r="L2" s="195" t="s">
        <v>114</v>
      </c>
      <c r="M2" s="195" t="s">
        <v>115</v>
      </c>
      <c r="N2" s="148" t="s">
        <v>116</v>
      </c>
    </row>
    <row r="3" spans="1:28" ht="18" customHeight="1" x14ac:dyDescent="0.25">
      <c r="A3" s="170" t="s">
        <v>87</v>
      </c>
      <c r="B3" s="171"/>
      <c r="C3" s="203">
        <v>1482</v>
      </c>
      <c r="D3" s="207">
        <f t="shared" ref="D3:G3" si="0">C40</f>
        <v>1669</v>
      </c>
      <c r="E3" s="204">
        <f t="shared" si="0"/>
        <v>73</v>
      </c>
      <c r="F3" s="204">
        <f t="shared" si="0"/>
        <v>666</v>
      </c>
      <c r="G3" s="204">
        <f t="shared" si="0"/>
        <v>286</v>
      </c>
      <c r="H3" s="204">
        <f t="shared" ref="D3:L3" si="1">G40</f>
        <v>12</v>
      </c>
      <c r="I3" s="204">
        <f t="shared" si="1"/>
        <v>12</v>
      </c>
      <c r="J3" s="204">
        <f t="shared" si="1"/>
        <v>9</v>
      </c>
      <c r="K3" s="204">
        <f t="shared" si="1"/>
        <v>9</v>
      </c>
      <c r="L3" s="204">
        <f t="shared" si="1"/>
        <v>9</v>
      </c>
      <c r="M3" s="204">
        <f>L40</f>
        <v>9</v>
      </c>
      <c r="N3" s="172">
        <f>M40</f>
        <v>9</v>
      </c>
    </row>
    <row r="4" spans="1:28" x14ac:dyDescent="0.2">
      <c r="A4" s="246" t="s">
        <v>56</v>
      </c>
      <c r="B4" s="247"/>
      <c r="C4" s="202"/>
      <c r="D4" s="202"/>
      <c r="E4" s="202"/>
      <c r="F4" s="202"/>
      <c r="G4" s="166"/>
      <c r="H4" s="202"/>
      <c r="I4" s="202"/>
      <c r="J4" s="167"/>
      <c r="K4" s="168"/>
      <c r="L4" s="202"/>
      <c r="M4" s="202"/>
      <c r="N4" s="169"/>
    </row>
    <row r="5" spans="1:28" ht="14.1" customHeight="1" x14ac:dyDescent="0.2">
      <c r="A5" s="95"/>
      <c r="B5" s="94" t="s">
        <v>57</v>
      </c>
      <c r="C5" s="188"/>
      <c r="D5" s="189"/>
      <c r="E5" s="189"/>
      <c r="F5" s="189"/>
      <c r="G5" s="190"/>
      <c r="H5" s="189"/>
      <c r="I5" s="190"/>
      <c r="J5" s="189"/>
      <c r="K5" s="189"/>
      <c r="L5" s="189"/>
      <c r="M5" s="189"/>
      <c r="N5" s="91"/>
      <c r="O5" s="60"/>
      <c r="Q5" s="61"/>
      <c r="R5" s="61"/>
      <c r="T5" s="61"/>
      <c r="U5" s="61"/>
      <c r="V5" s="62"/>
      <c r="W5" s="62"/>
      <c r="X5" s="62"/>
      <c r="Y5" s="62"/>
      <c r="Z5" s="62"/>
      <c r="AA5" s="62"/>
      <c r="AB5" s="62"/>
    </row>
    <row r="6" spans="1:28" ht="14.1" customHeight="1" x14ac:dyDescent="0.2">
      <c r="A6" s="95"/>
      <c r="B6" s="94" t="s">
        <v>58</v>
      </c>
      <c r="C6" s="188">
        <v>0</v>
      </c>
      <c r="D6" s="189">
        <v>0</v>
      </c>
      <c r="E6" s="189">
        <v>0</v>
      </c>
      <c r="F6" s="189">
        <v>0</v>
      </c>
      <c r="G6" s="190">
        <v>0</v>
      </c>
      <c r="H6" s="189"/>
      <c r="I6" s="190"/>
      <c r="J6" s="189"/>
      <c r="K6" s="189"/>
      <c r="L6" s="189"/>
      <c r="M6" s="189"/>
      <c r="N6" s="91"/>
      <c r="O6" s="60"/>
      <c r="V6" s="62"/>
      <c r="W6" s="62"/>
      <c r="X6" s="62"/>
      <c r="Y6" s="62"/>
      <c r="Z6" s="62"/>
      <c r="AA6" s="62"/>
      <c r="AB6" s="62"/>
    </row>
    <row r="7" spans="1:28" ht="14.1" customHeight="1" x14ac:dyDescent="0.2">
      <c r="A7" s="95"/>
      <c r="B7" s="94" t="s">
        <v>59</v>
      </c>
      <c r="C7" s="188">
        <v>0</v>
      </c>
      <c r="D7" s="189">
        <v>0</v>
      </c>
      <c r="E7" s="189">
        <v>0</v>
      </c>
      <c r="F7" s="189">
        <v>0</v>
      </c>
      <c r="G7" s="190">
        <v>0</v>
      </c>
      <c r="H7" s="189"/>
      <c r="I7" s="190"/>
      <c r="J7" s="189"/>
      <c r="K7" s="189"/>
      <c r="L7" s="189"/>
      <c r="M7" s="189"/>
      <c r="N7" s="91"/>
      <c r="O7" s="60"/>
      <c r="V7" s="62"/>
      <c r="W7" s="62"/>
      <c r="X7" s="62"/>
      <c r="Y7" s="62"/>
      <c r="Z7" s="62"/>
      <c r="AA7" s="62"/>
      <c r="AB7" s="62"/>
    </row>
    <row r="8" spans="1:28" ht="14.1" customHeight="1" thickBot="1" x14ac:dyDescent="0.25">
      <c r="A8" s="135"/>
      <c r="B8" s="136" t="s">
        <v>63</v>
      </c>
      <c r="C8" s="193">
        <v>3</v>
      </c>
      <c r="D8" s="194">
        <v>3</v>
      </c>
      <c r="E8" s="194">
        <v>3</v>
      </c>
      <c r="F8" s="194">
        <v>3</v>
      </c>
      <c r="G8" s="137">
        <v>3</v>
      </c>
      <c r="H8" s="194"/>
      <c r="I8" s="137"/>
      <c r="J8" s="194"/>
      <c r="K8" s="194"/>
      <c r="L8" s="194"/>
      <c r="M8" s="194"/>
      <c r="N8" s="138"/>
      <c r="O8" s="60"/>
      <c r="Q8" s="61"/>
      <c r="V8" s="62"/>
      <c r="W8" s="62"/>
      <c r="X8" s="62"/>
      <c r="Y8" s="62"/>
      <c r="Z8" s="62"/>
      <c r="AA8" s="62"/>
      <c r="AB8" s="62"/>
    </row>
    <row r="9" spans="1:28" ht="14.1" customHeight="1" x14ac:dyDescent="0.2">
      <c r="A9" s="151" t="s">
        <v>34</v>
      </c>
      <c r="B9" s="152"/>
      <c r="C9" s="206">
        <f>C17</f>
        <v>7577</v>
      </c>
      <c r="D9" s="206">
        <f t="shared" ref="D9:G9" si="2">D17</f>
        <v>5758</v>
      </c>
      <c r="E9" s="206">
        <f t="shared" si="2"/>
        <v>7365</v>
      </c>
      <c r="F9" s="206">
        <f t="shared" si="2"/>
        <v>7390</v>
      </c>
      <c r="G9" s="206">
        <f t="shared" si="2"/>
        <v>7701</v>
      </c>
      <c r="H9" s="206">
        <f t="shared" ref="D9:N9" si="3">H17</f>
        <v>0</v>
      </c>
      <c r="I9" s="206">
        <f t="shared" si="3"/>
        <v>0</v>
      </c>
      <c r="J9" s="206">
        <f t="shared" si="3"/>
        <v>0</v>
      </c>
      <c r="K9" s="206">
        <f t="shared" si="3"/>
        <v>0</v>
      </c>
      <c r="L9" s="206">
        <f t="shared" si="3"/>
        <v>0</v>
      </c>
      <c r="M9" s="206">
        <f t="shared" si="3"/>
        <v>0</v>
      </c>
      <c r="N9" s="209">
        <f t="shared" si="3"/>
        <v>0</v>
      </c>
    </row>
    <row r="10" spans="1:28" ht="14.1" customHeight="1" x14ac:dyDescent="0.2">
      <c r="A10" s="55"/>
      <c r="B10" s="96" t="s">
        <v>13</v>
      </c>
      <c r="C10" s="184">
        <v>5245</v>
      </c>
      <c r="D10" s="185">
        <v>5292</v>
      </c>
      <c r="E10" s="185">
        <v>5309</v>
      </c>
      <c r="F10" s="183">
        <v>5278</v>
      </c>
      <c r="G10" s="185">
        <v>5308</v>
      </c>
      <c r="H10" s="183"/>
      <c r="I10" s="183"/>
      <c r="J10" s="183"/>
      <c r="K10" s="183"/>
      <c r="L10" s="183"/>
      <c r="M10" s="183"/>
      <c r="N10" s="63"/>
      <c r="Q10" s="61"/>
      <c r="V10" s="62"/>
      <c r="W10" s="62"/>
      <c r="X10" s="62"/>
      <c r="Y10" s="62"/>
      <c r="Z10" s="62"/>
      <c r="AA10" s="62"/>
      <c r="AB10" s="62"/>
    </row>
    <row r="11" spans="1:28" ht="14.1" customHeight="1" x14ac:dyDescent="0.2">
      <c r="A11" s="55"/>
      <c r="B11" s="96" t="s">
        <v>14</v>
      </c>
      <c r="C11" s="184">
        <v>1537</v>
      </c>
      <c r="D11" s="185">
        <v>8</v>
      </c>
      <c r="E11" s="185">
        <v>1649</v>
      </c>
      <c r="F11" s="183">
        <v>1578</v>
      </c>
      <c r="G11" s="185">
        <v>1599</v>
      </c>
      <c r="H11" s="183"/>
      <c r="I11" s="183"/>
      <c r="J11" s="183"/>
      <c r="K11" s="183"/>
      <c r="L11" s="183"/>
      <c r="M11" s="183"/>
      <c r="N11" s="63"/>
      <c r="V11" s="62"/>
      <c r="W11" s="62"/>
      <c r="X11" s="62"/>
      <c r="Y11" s="62"/>
      <c r="Z11" s="62"/>
      <c r="AA11" s="62"/>
      <c r="AB11" s="62"/>
    </row>
    <row r="12" spans="1:28" ht="14.1" customHeight="1" x14ac:dyDescent="0.2">
      <c r="A12" s="55"/>
      <c r="B12" s="96" t="s">
        <v>15</v>
      </c>
      <c r="C12" s="184">
        <v>335</v>
      </c>
      <c r="D12" s="185">
        <v>351</v>
      </c>
      <c r="E12" s="185">
        <v>318</v>
      </c>
      <c r="F12" s="183">
        <v>334</v>
      </c>
      <c r="G12" s="185">
        <v>344</v>
      </c>
      <c r="H12" s="183"/>
      <c r="I12" s="183"/>
      <c r="J12" s="183"/>
      <c r="K12" s="183"/>
      <c r="L12" s="183"/>
      <c r="M12" s="183"/>
      <c r="N12" s="63"/>
      <c r="P12" s="248"/>
      <c r="Q12" s="248"/>
      <c r="V12" s="62"/>
      <c r="W12" s="62"/>
      <c r="X12" s="62"/>
      <c r="Y12" s="62"/>
      <c r="Z12" s="62"/>
      <c r="AA12" s="62"/>
      <c r="AB12" s="62"/>
    </row>
    <row r="13" spans="1:28" ht="14.1" customHeight="1" x14ac:dyDescent="0.2">
      <c r="A13" s="153"/>
      <c r="B13" s="154" t="s">
        <v>35</v>
      </c>
      <c r="C13" s="196">
        <f>C10+C11+C12</f>
        <v>7117</v>
      </c>
      <c r="D13" s="196">
        <f t="shared" ref="D13:G13" si="4">D10+D11+D12</f>
        <v>5651</v>
      </c>
      <c r="E13" s="196">
        <f t="shared" si="4"/>
        <v>7276</v>
      </c>
      <c r="F13" s="196">
        <f t="shared" si="4"/>
        <v>7190</v>
      </c>
      <c r="G13" s="196">
        <f t="shared" si="4"/>
        <v>7251</v>
      </c>
      <c r="H13" s="196">
        <f t="shared" ref="D13:N13" si="5">H10+H11+H12</f>
        <v>0</v>
      </c>
      <c r="I13" s="196">
        <f t="shared" si="5"/>
        <v>0</v>
      </c>
      <c r="J13" s="196">
        <f t="shared" si="5"/>
        <v>0</v>
      </c>
      <c r="K13" s="196">
        <f t="shared" si="5"/>
        <v>0</v>
      </c>
      <c r="L13" s="196">
        <f t="shared" si="5"/>
        <v>0</v>
      </c>
      <c r="M13" s="196">
        <f t="shared" si="5"/>
        <v>0</v>
      </c>
      <c r="N13" s="155">
        <f t="shared" si="5"/>
        <v>0</v>
      </c>
    </row>
    <row r="14" spans="1:28" ht="14.1" customHeight="1" x14ac:dyDescent="0.2">
      <c r="A14" s="55"/>
      <c r="B14" s="94" t="s">
        <v>36</v>
      </c>
      <c r="C14" s="184">
        <v>460</v>
      </c>
      <c r="D14" s="185">
        <v>107</v>
      </c>
      <c r="E14" s="185">
        <v>89</v>
      </c>
      <c r="F14" s="183">
        <v>200</v>
      </c>
      <c r="G14" s="185">
        <v>450</v>
      </c>
      <c r="H14" s="183"/>
      <c r="I14" s="183"/>
      <c r="J14" s="187"/>
      <c r="K14" s="183"/>
      <c r="L14" s="183"/>
      <c r="M14" s="183"/>
      <c r="N14" s="63"/>
      <c r="P14" s="61"/>
      <c r="Q14" s="61"/>
      <c r="V14" s="62"/>
      <c r="W14" s="62"/>
      <c r="X14" s="62"/>
      <c r="Y14" s="62"/>
      <c r="Z14" s="62"/>
      <c r="AA14" s="62"/>
      <c r="AB14" s="62"/>
    </row>
    <row r="15" spans="1:28" ht="14.1" customHeight="1" x14ac:dyDescent="0.2">
      <c r="A15" s="92"/>
      <c r="B15" s="94" t="s">
        <v>61</v>
      </c>
      <c r="C15" s="191">
        <v>0</v>
      </c>
      <c r="D15" s="190">
        <v>0</v>
      </c>
      <c r="E15" s="190">
        <v>0</v>
      </c>
      <c r="F15" s="189">
        <v>0</v>
      </c>
      <c r="G15" s="190">
        <v>0</v>
      </c>
      <c r="H15" s="189"/>
      <c r="I15" s="189"/>
      <c r="J15" s="189"/>
      <c r="K15" s="189"/>
      <c r="L15" s="189"/>
      <c r="M15" s="189"/>
      <c r="N15" s="91"/>
      <c r="O15" s="60"/>
      <c r="P15" s="61"/>
      <c r="Q15" s="61"/>
      <c r="V15" s="62"/>
      <c r="W15" s="62"/>
      <c r="X15" s="62"/>
      <c r="Y15" s="62"/>
      <c r="Z15" s="62"/>
      <c r="AA15" s="62"/>
      <c r="AB15" s="62"/>
    </row>
    <row r="16" spans="1:28" ht="14.1" customHeight="1" x14ac:dyDescent="0.2">
      <c r="A16" s="92"/>
      <c r="B16" s="94" t="s">
        <v>60</v>
      </c>
      <c r="C16" s="191">
        <v>0</v>
      </c>
      <c r="D16" s="190">
        <v>0</v>
      </c>
      <c r="E16" s="190">
        <v>0</v>
      </c>
      <c r="F16" s="189">
        <v>0</v>
      </c>
      <c r="G16" s="190">
        <v>0</v>
      </c>
      <c r="H16" s="189"/>
      <c r="I16" s="189"/>
      <c r="J16" s="189"/>
      <c r="K16" s="189"/>
      <c r="L16" s="189"/>
      <c r="M16" s="189"/>
      <c r="N16" s="91"/>
      <c r="O16" s="60"/>
      <c r="P16" s="61"/>
      <c r="Q16" s="61"/>
      <c r="V16" s="62"/>
      <c r="W16" s="62"/>
      <c r="X16" s="62"/>
      <c r="Y16" s="62"/>
      <c r="Z16" s="62"/>
      <c r="AA16" s="62"/>
      <c r="AB16" s="62"/>
    </row>
    <row r="17" spans="1:28" ht="14.1" customHeight="1" thickBot="1" x14ac:dyDescent="0.25">
      <c r="A17" s="160"/>
      <c r="B17" s="161" t="s">
        <v>64</v>
      </c>
      <c r="C17" s="200">
        <f>SUM(C13:C16)</f>
        <v>7577</v>
      </c>
      <c r="D17" s="200">
        <f t="shared" ref="D17:G17" si="6">SUM(D13:D16)</f>
        <v>5758</v>
      </c>
      <c r="E17" s="200">
        <f t="shared" si="6"/>
        <v>7365</v>
      </c>
      <c r="F17" s="200">
        <f t="shared" si="6"/>
        <v>7390</v>
      </c>
      <c r="G17" s="200">
        <f t="shared" si="6"/>
        <v>7701</v>
      </c>
      <c r="H17" s="200">
        <f t="shared" ref="D17:N17" si="7">SUM(H13:H16)</f>
        <v>0</v>
      </c>
      <c r="I17" s="200">
        <f t="shared" si="7"/>
        <v>0</v>
      </c>
      <c r="J17" s="200">
        <f t="shared" si="7"/>
        <v>0</v>
      </c>
      <c r="K17" s="200">
        <f t="shared" si="7"/>
        <v>0</v>
      </c>
      <c r="L17" s="200">
        <f t="shared" si="7"/>
        <v>0</v>
      </c>
      <c r="M17" s="200">
        <f t="shared" si="7"/>
        <v>0</v>
      </c>
      <c r="N17" s="162">
        <f t="shared" si="7"/>
        <v>0</v>
      </c>
    </row>
    <row r="18" spans="1:28" ht="14.1" customHeight="1" x14ac:dyDescent="0.2">
      <c r="A18" s="149" t="s">
        <v>37</v>
      </c>
      <c r="B18" s="150"/>
      <c r="C18" s="199">
        <f>C38</f>
        <v>7390</v>
      </c>
      <c r="D18" s="199">
        <f t="shared" ref="D18:G18" si="8">D38</f>
        <v>7354</v>
      </c>
      <c r="E18" s="199">
        <f t="shared" si="8"/>
        <v>6772</v>
      </c>
      <c r="F18" s="199">
        <f t="shared" si="8"/>
        <v>7770</v>
      </c>
      <c r="G18" s="199">
        <f t="shared" si="8"/>
        <v>7975</v>
      </c>
      <c r="H18" s="199">
        <f t="shared" ref="D18:N18" si="9">H38</f>
        <v>0</v>
      </c>
      <c r="I18" s="199">
        <f t="shared" si="9"/>
        <v>3</v>
      </c>
      <c r="J18" s="199">
        <f t="shared" si="9"/>
        <v>0</v>
      </c>
      <c r="K18" s="199">
        <f t="shared" si="9"/>
        <v>0</v>
      </c>
      <c r="L18" s="199">
        <f t="shared" si="9"/>
        <v>0</v>
      </c>
      <c r="M18" s="199">
        <f t="shared" si="9"/>
        <v>0</v>
      </c>
      <c r="N18" s="210">
        <f t="shared" si="9"/>
        <v>0</v>
      </c>
    </row>
    <row r="19" spans="1:28" ht="14.1" customHeight="1" x14ac:dyDescent="0.2">
      <c r="A19" s="56"/>
      <c r="B19" s="97" t="s">
        <v>89</v>
      </c>
      <c r="C19" s="184">
        <v>3313</v>
      </c>
      <c r="D19" s="185">
        <v>3424</v>
      </c>
      <c r="E19" s="185">
        <v>3370</v>
      </c>
      <c r="F19" s="185">
        <v>3500</v>
      </c>
      <c r="G19" s="185">
        <v>3500</v>
      </c>
      <c r="H19" s="185"/>
      <c r="I19" s="185"/>
      <c r="J19" s="185"/>
      <c r="K19" s="183"/>
      <c r="L19" s="185"/>
      <c r="M19" s="185"/>
      <c r="N19" s="64"/>
      <c r="P19" s="65"/>
      <c r="V19" s="62"/>
      <c r="W19" s="62"/>
      <c r="X19" s="62"/>
      <c r="Y19" s="62"/>
      <c r="Z19" s="62"/>
      <c r="AA19" s="62"/>
      <c r="AB19" s="62"/>
    </row>
    <row r="20" spans="1:28" ht="14.1" customHeight="1" x14ac:dyDescent="0.2">
      <c r="A20" s="57"/>
      <c r="B20" s="98" t="s">
        <v>90</v>
      </c>
      <c r="C20" s="184">
        <v>1739</v>
      </c>
      <c r="D20" s="185">
        <v>878</v>
      </c>
      <c r="E20" s="185">
        <v>863</v>
      </c>
      <c r="F20" s="185">
        <v>900</v>
      </c>
      <c r="G20" s="185">
        <v>900</v>
      </c>
      <c r="H20" s="185"/>
      <c r="I20" s="185"/>
      <c r="J20" s="185"/>
      <c r="K20" s="183"/>
      <c r="L20" s="185"/>
      <c r="M20" s="185"/>
      <c r="N20" s="64"/>
      <c r="P20" s="66"/>
      <c r="V20" s="62"/>
      <c r="W20" s="62"/>
      <c r="X20" s="62"/>
      <c r="Y20" s="62"/>
      <c r="Z20" s="62"/>
      <c r="AA20" s="62"/>
      <c r="AB20" s="62"/>
    </row>
    <row r="21" spans="1:28" ht="14.1" customHeight="1" x14ac:dyDescent="0.2">
      <c r="A21" s="56"/>
      <c r="B21" s="97" t="s">
        <v>38</v>
      </c>
      <c r="C21" s="184">
        <v>0</v>
      </c>
      <c r="D21" s="185">
        <v>0</v>
      </c>
      <c r="E21" s="185">
        <v>0</v>
      </c>
      <c r="F21" s="185">
        <v>0</v>
      </c>
      <c r="G21" s="185">
        <v>0</v>
      </c>
      <c r="H21" s="185"/>
      <c r="I21" s="185"/>
      <c r="J21" s="67"/>
      <c r="K21" s="183"/>
      <c r="L21" s="185"/>
      <c r="M21" s="185"/>
      <c r="N21" s="64"/>
      <c r="V21" s="62"/>
      <c r="W21" s="62"/>
      <c r="X21" s="62"/>
      <c r="Y21" s="62"/>
      <c r="Z21" s="62"/>
      <c r="AA21" s="62"/>
      <c r="AB21" s="62"/>
    </row>
    <row r="22" spans="1:28" ht="14.1" customHeight="1" x14ac:dyDescent="0.2">
      <c r="A22" s="156"/>
      <c r="B22" s="157" t="s">
        <v>39</v>
      </c>
      <c r="C22" s="197">
        <f>SUM(C19:C21)</f>
        <v>5052</v>
      </c>
      <c r="D22" s="197">
        <f t="shared" ref="D22:G22" si="10">SUM(D19:D21)</f>
        <v>4302</v>
      </c>
      <c r="E22" s="197">
        <f t="shared" si="10"/>
        <v>4233</v>
      </c>
      <c r="F22" s="197">
        <f t="shared" si="10"/>
        <v>4400</v>
      </c>
      <c r="G22" s="197">
        <f t="shared" si="10"/>
        <v>4400</v>
      </c>
      <c r="H22" s="197">
        <f t="shared" ref="D22:N22" si="11">SUM(H19:H21)</f>
        <v>0</v>
      </c>
      <c r="I22" s="197">
        <f t="shared" si="11"/>
        <v>0</v>
      </c>
      <c r="J22" s="197">
        <f t="shared" si="11"/>
        <v>0</v>
      </c>
      <c r="K22" s="197">
        <f t="shared" si="11"/>
        <v>0</v>
      </c>
      <c r="L22" s="197">
        <f t="shared" si="11"/>
        <v>0</v>
      </c>
      <c r="M22" s="197">
        <f t="shared" si="11"/>
        <v>0</v>
      </c>
      <c r="N22" s="158">
        <f t="shared" si="11"/>
        <v>0</v>
      </c>
    </row>
    <row r="23" spans="1:28" ht="14.1" customHeight="1" x14ac:dyDescent="0.2">
      <c r="A23" s="58"/>
      <c r="B23" s="99" t="s">
        <v>21</v>
      </c>
      <c r="C23" s="184">
        <v>760</v>
      </c>
      <c r="D23" s="185">
        <v>1257</v>
      </c>
      <c r="E23" s="185">
        <v>940</v>
      </c>
      <c r="F23" s="185">
        <v>1000</v>
      </c>
      <c r="G23" s="185">
        <v>1100</v>
      </c>
      <c r="H23" s="185"/>
      <c r="I23" s="185"/>
      <c r="J23" s="183"/>
      <c r="K23" s="183"/>
      <c r="L23" s="185"/>
      <c r="M23" s="185"/>
      <c r="N23" s="64"/>
      <c r="P23" s="46"/>
      <c r="V23" s="62"/>
      <c r="W23" s="62"/>
      <c r="X23" s="62"/>
      <c r="Y23" s="62"/>
      <c r="Z23" s="62"/>
      <c r="AA23" s="62"/>
      <c r="AB23" s="62"/>
    </row>
    <row r="24" spans="1:28" ht="14.1" customHeight="1" x14ac:dyDescent="0.2">
      <c r="A24" s="58"/>
      <c r="B24" s="99" t="s">
        <v>83</v>
      </c>
      <c r="C24" s="184">
        <v>131</v>
      </c>
      <c r="D24" s="185">
        <v>117</v>
      </c>
      <c r="E24" s="185">
        <v>98</v>
      </c>
      <c r="F24" s="185">
        <v>170</v>
      </c>
      <c r="G24" s="185">
        <v>170</v>
      </c>
      <c r="H24" s="185"/>
      <c r="I24" s="185"/>
      <c r="J24" s="183"/>
      <c r="K24" s="183"/>
      <c r="L24" s="185"/>
      <c r="M24" s="185"/>
      <c r="N24" s="64"/>
      <c r="P24" s="46"/>
      <c r="V24" s="62"/>
      <c r="W24" s="62"/>
      <c r="X24" s="62"/>
      <c r="Y24" s="62"/>
      <c r="Z24" s="62"/>
      <c r="AA24" s="62"/>
      <c r="AB24" s="62"/>
    </row>
    <row r="25" spans="1:28" ht="14.1" customHeight="1" x14ac:dyDescent="0.2">
      <c r="A25" s="58"/>
      <c r="B25" s="99" t="s">
        <v>84</v>
      </c>
      <c r="C25" s="184">
        <v>97</v>
      </c>
      <c r="D25" s="185">
        <v>80</v>
      </c>
      <c r="E25" s="185">
        <v>66</v>
      </c>
      <c r="F25" s="185">
        <v>80</v>
      </c>
      <c r="G25" s="185">
        <v>80</v>
      </c>
      <c r="H25" s="185"/>
      <c r="I25" s="185"/>
      <c r="J25" s="183"/>
      <c r="K25" s="183"/>
      <c r="L25" s="185"/>
      <c r="M25" s="185"/>
      <c r="N25" s="64"/>
      <c r="P25" s="46"/>
      <c r="V25" s="62"/>
      <c r="W25" s="62"/>
      <c r="X25" s="62"/>
      <c r="Y25" s="62"/>
      <c r="Z25" s="62"/>
      <c r="AA25" s="62"/>
      <c r="AB25" s="62"/>
    </row>
    <row r="26" spans="1:28" ht="14.1" customHeight="1" x14ac:dyDescent="0.2">
      <c r="A26" s="58"/>
      <c r="B26" s="99" t="s">
        <v>86</v>
      </c>
      <c r="C26" s="184">
        <v>577</v>
      </c>
      <c r="D26" s="185">
        <v>755</v>
      </c>
      <c r="E26" s="185">
        <v>534</v>
      </c>
      <c r="F26" s="185">
        <v>900</v>
      </c>
      <c r="G26" s="185">
        <v>900</v>
      </c>
      <c r="H26" s="185"/>
      <c r="I26" s="185"/>
      <c r="J26" s="183"/>
      <c r="K26" s="183"/>
      <c r="L26" s="185"/>
      <c r="M26" s="185"/>
      <c r="N26" s="64"/>
      <c r="P26" s="46"/>
      <c r="V26" s="62"/>
      <c r="W26" s="62"/>
      <c r="X26" s="62"/>
      <c r="Y26" s="62"/>
      <c r="Z26" s="62"/>
      <c r="AA26" s="62"/>
      <c r="AB26" s="62"/>
    </row>
    <row r="27" spans="1:28" ht="14.1" customHeight="1" x14ac:dyDescent="0.2">
      <c r="A27" s="58"/>
      <c r="B27" s="99" t="s">
        <v>22</v>
      </c>
      <c r="C27" s="184">
        <v>221</v>
      </c>
      <c r="D27" s="185">
        <v>172</v>
      </c>
      <c r="E27" s="185">
        <v>224</v>
      </c>
      <c r="F27" s="185">
        <v>400</v>
      </c>
      <c r="G27" s="185">
        <v>500</v>
      </c>
      <c r="H27" s="185"/>
      <c r="I27" s="185"/>
      <c r="J27" s="183"/>
      <c r="K27" s="183"/>
      <c r="L27" s="185"/>
      <c r="M27" s="185"/>
      <c r="N27" s="64"/>
      <c r="P27" s="46"/>
      <c r="Y27" s="66"/>
      <c r="AB27" s="62"/>
    </row>
    <row r="28" spans="1:28" ht="14.1" customHeight="1" x14ac:dyDescent="0.2">
      <c r="A28" s="156"/>
      <c r="B28" s="157" t="s">
        <v>23</v>
      </c>
      <c r="C28" s="197">
        <f t="shared" ref="C28:N28" si="12">SUM(C23:C27)</f>
        <v>1786</v>
      </c>
      <c r="D28" s="197">
        <f t="shared" ref="D28:G28" si="13">SUM(D23:D27)</f>
        <v>2381</v>
      </c>
      <c r="E28" s="197">
        <f t="shared" si="13"/>
        <v>1862</v>
      </c>
      <c r="F28" s="197">
        <f t="shared" si="13"/>
        <v>2550</v>
      </c>
      <c r="G28" s="197">
        <f t="shared" si="13"/>
        <v>2750</v>
      </c>
      <c r="H28" s="197">
        <f t="shared" si="12"/>
        <v>0</v>
      </c>
      <c r="I28" s="197">
        <f t="shared" si="12"/>
        <v>0</v>
      </c>
      <c r="J28" s="197">
        <f t="shared" si="12"/>
        <v>0</v>
      </c>
      <c r="K28" s="197">
        <f t="shared" si="12"/>
        <v>0</v>
      </c>
      <c r="L28" s="197">
        <f t="shared" si="12"/>
        <v>0</v>
      </c>
      <c r="M28" s="197">
        <f t="shared" si="12"/>
        <v>0</v>
      </c>
      <c r="N28" s="158">
        <f t="shared" si="12"/>
        <v>0</v>
      </c>
      <c r="O28" s="68"/>
      <c r="P28" s="46"/>
    </row>
    <row r="29" spans="1:28" ht="14.1" customHeight="1" x14ac:dyDescent="0.2">
      <c r="A29" s="92"/>
      <c r="B29" s="100" t="s">
        <v>40</v>
      </c>
      <c r="C29" s="191">
        <v>113</v>
      </c>
      <c r="D29" s="190">
        <v>240</v>
      </c>
      <c r="E29" s="190">
        <v>280</v>
      </c>
      <c r="F29" s="190">
        <v>200</v>
      </c>
      <c r="G29" s="190">
        <v>200</v>
      </c>
      <c r="H29" s="190"/>
      <c r="I29" s="190"/>
      <c r="J29" s="189"/>
      <c r="K29" s="189"/>
      <c r="L29" s="190"/>
      <c r="M29" s="190"/>
      <c r="N29" s="93"/>
      <c r="O29" s="68"/>
      <c r="P29" s="46"/>
      <c r="AB29" s="62"/>
    </row>
    <row r="30" spans="1:28" ht="14.1" customHeight="1" x14ac:dyDescent="0.2">
      <c r="A30" s="58"/>
      <c r="B30" s="97" t="s">
        <v>41</v>
      </c>
      <c r="C30" s="184">
        <v>106</v>
      </c>
      <c r="D30" s="185">
        <v>8</v>
      </c>
      <c r="E30" s="185">
        <v>12</v>
      </c>
      <c r="F30" s="185">
        <v>50</v>
      </c>
      <c r="G30" s="185">
        <v>50</v>
      </c>
      <c r="H30" s="185"/>
      <c r="I30" s="185"/>
      <c r="J30" s="183"/>
      <c r="K30" s="183"/>
      <c r="L30" s="185"/>
      <c r="M30" s="185"/>
      <c r="N30" s="64"/>
      <c r="O30" s="68"/>
      <c r="P30" s="46"/>
      <c r="AB30" s="62"/>
    </row>
    <row r="31" spans="1:28" ht="14.1" customHeight="1" x14ac:dyDescent="0.2">
      <c r="A31" s="58"/>
      <c r="B31" s="97" t="s">
        <v>42</v>
      </c>
      <c r="C31" s="184">
        <v>6</v>
      </c>
      <c r="D31" s="185">
        <v>14</v>
      </c>
      <c r="E31" s="185">
        <v>37</v>
      </c>
      <c r="F31" s="185">
        <v>15</v>
      </c>
      <c r="G31" s="185">
        <v>20</v>
      </c>
      <c r="H31" s="185"/>
      <c r="I31" s="185"/>
      <c r="J31" s="183"/>
      <c r="K31" s="183"/>
      <c r="L31" s="185"/>
      <c r="M31" s="185"/>
      <c r="N31" s="64"/>
      <c r="O31" s="68"/>
      <c r="P31" s="46"/>
      <c r="Y31" s="66"/>
      <c r="AB31" s="62"/>
    </row>
    <row r="32" spans="1:28" ht="14.1" customHeight="1" x14ac:dyDescent="0.2">
      <c r="A32" s="58"/>
      <c r="B32" s="97" t="s">
        <v>43</v>
      </c>
      <c r="C32" s="184">
        <v>3</v>
      </c>
      <c r="D32" s="185">
        <v>16</v>
      </c>
      <c r="E32" s="185">
        <v>2</v>
      </c>
      <c r="F32" s="185">
        <v>5</v>
      </c>
      <c r="G32" s="185">
        <v>5</v>
      </c>
      <c r="H32" s="185"/>
      <c r="I32" s="185"/>
      <c r="J32" s="183"/>
      <c r="K32" s="183"/>
      <c r="L32" s="185"/>
      <c r="M32" s="185"/>
      <c r="N32" s="64"/>
      <c r="O32" s="68"/>
      <c r="P32" s="46"/>
      <c r="AB32" s="62"/>
    </row>
    <row r="33" spans="1:28" ht="14.1" customHeight="1" x14ac:dyDescent="0.2">
      <c r="A33" s="58"/>
      <c r="B33" s="97" t="s">
        <v>44</v>
      </c>
      <c r="C33" s="184">
        <v>7</v>
      </c>
      <c r="D33" s="185">
        <v>16</v>
      </c>
      <c r="E33" s="185">
        <v>10</v>
      </c>
      <c r="F33" s="185">
        <v>50</v>
      </c>
      <c r="G33" s="185">
        <v>50</v>
      </c>
      <c r="H33" s="185"/>
      <c r="I33" s="185"/>
      <c r="J33" s="183"/>
      <c r="K33" s="183"/>
      <c r="L33" s="185"/>
      <c r="M33" s="185"/>
      <c r="N33" s="64"/>
      <c r="O33" s="46"/>
      <c r="P33" s="46"/>
      <c r="AB33" s="62"/>
    </row>
    <row r="34" spans="1:28" ht="14.1" customHeight="1" x14ac:dyDescent="0.2">
      <c r="A34" s="156"/>
      <c r="B34" s="157" t="s">
        <v>45</v>
      </c>
      <c r="C34" s="198">
        <f>SUM(C30:C33)</f>
        <v>122</v>
      </c>
      <c r="D34" s="198">
        <f t="shared" ref="D34:G34" si="14">SUM(D30:D33)</f>
        <v>54</v>
      </c>
      <c r="E34" s="198">
        <f t="shared" si="14"/>
        <v>61</v>
      </c>
      <c r="F34" s="198">
        <f t="shared" si="14"/>
        <v>120</v>
      </c>
      <c r="G34" s="198">
        <f t="shared" si="14"/>
        <v>125</v>
      </c>
      <c r="H34" s="198">
        <f t="shared" ref="D34:N34" si="15">SUM(H30:H33)</f>
        <v>0</v>
      </c>
      <c r="I34" s="198">
        <f t="shared" si="15"/>
        <v>0</v>
      </c>
      <c r="J34" s="198">
        <f t="shared" si="15"/>
        <v>0</v>
      </c>
      <c r="K34" s="198">
        <f t="shared" si="15"/>
        <v>0</v>
      </c>
      <c r="L34" s="198">
        <f t="shared" si="15"/>
        <v>0</v>
      </c>
      <c r="M34" s="198">
        <f t="shared" si="15"/>
        <v>0</v>
      </c>
      <c r="N34" s="159">
        <f t="shared" si="15"/>
        <v>0</v>
      </c>
      <c r="P34" s="46"/>
    </row>
    <row r="35" spans="1:28" ht="14.1" customHeight="1" x14ac:dyDescent="0.2">
      <c r="A35" s="55"/>
      <c r="B35" s="97" t="s">
        <v>46</v>
      </c>
      <c r="C35" s="182">
        <v>317</v>
      </c>
      <c r="D35" s="187">
        <v>377</v>
      </c>
      <c r="E35" s="187">
        <v>336</v>
      </c>
      <c r="F35" s="185">
        <v>500</v>
      </c>
      <c r="G35" s="185">
        <v>500</v>
      </c>
      <c r="H35" s="185"/>
      <c r="I35" s="185"/>
      <c r="J35" s="183"/>
      <c r="K35" s="183"/>
      <c r="L35" s="185"/>
      <c r="M35" s="185"/>
      <c r="N35" s="64"/>
      <c r="P35" s="46"/>
      <c r="AB35" s="62"/>
    </row>
    <row r="36" spans="1:28" ht="14.1" customHeight="1" x14ac:dyDescent="0.2">
      <c r="A36" s="92"/>
      <c r="B36" s="100" t="s">
        <v>62</v>
      </c>
      <c r="C36" s="192">
        <v>0</v>
      </c>
      <c r="D36" s="189">
        <v>0</v>
      </c>
      <c r="E36" s="189">
        <v>0</v>
      </c>
      <c r="F36" s="190">
        <v>0</v>
      </c>
      <c r="G36" s="190">
        <v>0</v>
      </c>
      <c r="H36" s="190">
        <v>0</v>
      </c>
      <c r="I36" s="190">
        <v>3</v>
      </c>
      <c r="J36" s="189">
        <v>0</v>
      </c>
      <c r="K36" s="189">
        <v>0</v>
      </c>
      <c r="L36" s="190">
        <v>0</v>
      </c>
      <c r="M36" s="190">
        <v>0</v>
      </c>
      <c r="N36" s="93">
        <v>0</v>
      </c>
      <c r="AB36" s="62"/>
    </row>
    <row r="37" spans="1:28" ht="14.1" customHeight="1" x14ac:dyDescent="0.2">
      <c r="A37" s="92"/>
      <c r="B37" s="100" t="s">
        <v>91</v>
      </c>
      <c r="C37" s="192">
        <v>0</v>
      </c>
      <c r="D37" s="189">
        <v>0</v>
      </c>
      <c r="E37" s="189">
        <v>0</v>
      </c>
      <c r="F37" s="190">
        <v>0</v>
      </c>
      <c r="G37" s="190">
        <v>0</v>
      </c>
      <c r="H37" s="190">
        <v>0</v>
      </c>
      <c r="I37" s="190">
        <v>0</v>
      </c>
      <c r="J37" s="189">
        <v>0</v>
      </c>
      <c r="K37" s="189">
        <v>0</v>
      </c>
      <c r="L37" s="190">
        <v>0</v>
      </c>
      <c r="M37" s="190">
        <v>0</v>
      </c>
      <c r="N37" s="93">
        <v>0</v>
      </c>
      <c r="AB37" s="62"/>
    </row>
    <row r="38" spans="1:28" ht="14.1" customHeight="1" x14ac:dyDescent="0.2">
      <c r="A38" s="163"/>
      <c r="B38" s="164" t="s">
        <v>88</v>
      </c>
      <c r="C38" s="201">
        <f>C22+C28+C29+C34+C35+C36+C37</f>
        <v>7390</v>
      </c>
      <c r="D38" s="201">
        <f t="shared" ref="D38:G38" si="16">D37+D36+D35+D34+D29+D28+D22</f>
        <v>7354</v>
      </c>
      <c r="E38" s="201">
        <f t="shared" si="16"/>
        <v>6772</v>
      </c>
      <c r="F38" s="201">
        <f t="shared" si="16"/>
        <v>7770</v>
      </c>
      <c r="G38" s="201">
        <f t="shared" si="16"/>
        <v>7975</v>
      </c>
      <c r="H38" s="201">
        <f t="shared" ref="D38:N38" si="17">H37+H36+H35+H34+H29+H28+H22</f>
        <v>0</v>
      </c>
      <c r="I38" s="201">
        <f t="shared" si="17"/>
        <v>3</v>
      </c>
      <c r="J38" s="201">
        <f t="shared" si="17"/>
        <v>0</v>
      </c>
      <c r="K38" s="201">
        <f t="shared" si="17"/>
        <v>0</v>
      </c>
      <c r="L38" s="201">
        <f t="shared" si="17"/>
        <v>0</v>
      </c>
      <c r="M38" s="201">
        <f t="shared" si="17"/>
        <v>0</v>
      </c>
      <c r="N38" s="165">
        <f t="shared" si="17"/>
        <v>0</v>
      </c>
      <c r="Y38" s="66"/>
    </row>
    <row r="39" spans="1:28" ht="14.1" customHeight="1" thickBot="1" x14ac:dyDescent="0.25">
      <c r="A39" s="102"/>
      <c r="B39" s="101" t="s">
        <v>47</v>
      </c>
      <c r="C39" s="186">
        <f>C17-C38</f>
        <v>187</v>
      </c>
      <c r="D39" s="186">
        <f t="shared" ref="D39:G39" si="18">D17-D38</f>
        <v>-1596</v>
      </c>
      <c r="E39" s="186">
        <f t="shared" si="18"/>
        <v>593</v>
      </c>
      <c r="F39" s="186">
        <f t="shared" si="18"/>
        <v>-380</v>
      </c>
      <c r="G39" s="186">
        <f t="shared" si="18"/>
        <v>-274</v>
      </c>
      <c r="H39" s="186">
        <f t="shared" ref="D39:N39" si="19">H17-H38</f>
        <v>0</v>
      </c>
      <c r="I39" s="186">
        <f t="shared" si="19"/>
        <v>-3</v>
      </c>
      <c r="J39" s="186">
        <f t="shared" si="19"/>
        <v>0</v>
      </c>
      <c r="K39" s="186">
        <f t="shared" si="19"/>
        <v>0</v>
      </c>
      <c r="L39" s="186">
        <f t="shared" si="19"/>
        <v>0</v>
      </c>
      <c r="M39" s="186">
        <f t="shared" si="19"/>
        <v>0</v>
      </c>
      <c r="N39" s="90">
        <f t="shared" si="19"/>
        <v>0</v>
      </c>
      <c r="Y39" s="62"/>
    </row>
    <row r="40" spans="1:28" ht="18" customHeight="1" thickBot="1" x14ac:dyDescent="0.3">
      <c r="A40" s="249" t="s">
        <v>50</v>
      </c>
      <c r="B40" s="250"/>
      <c r="C40" s="205">
        <f>C3+C17-C38</f>
        <v>1669</v>
      </c>
      <c r="D40" s="205">
        <f t="shared" ref="D40:G40" si="20">D3+D17-D38</f>
        <v>73</v>
      </c>
      <c r="E40" s="205">
        <f t="shared" si="20"/>
        <v>666</v>
      </c>
      <c r="F40" s="205">
        <f t="shared" si="20"/>
        <v>286</v>
      </c>
      <c r="G40" s="205">
        <f t="shared" si="20"/>
        <v>12</v>
      </c>
      <c r="H40" s="205">
        <f t="shared" ref="D40:N40" si="21">H3+H17-H38</f>
        <v>12</v>
      </c>
      <c r="I40" s="205">
        <f t="shared" si="21"/>
        <v>9</v>
      </c>
      <c r="J40" s="205">
        <f t="shared" si="21"/>
        <v>9</v>
      </c>
      <c r="K40" s="205">
        <f t="shared" si="21"/>
        <v>9</v>
      </c>
      <c r="L40" s="205">
        <f t="shared" si="21"/>
        <v>9</v>
      </c>
      <c r="M40" s="205">
        <f t="shared" si="21"/>
        <v>9</v>
      </c>
      <c r="N40" s="173">
        <f t="shared" si="21"/>
        <v>9</v>
      </c>
    </row>
    <row r="41" spans="1:28" ht="18" customHeight="1" x14ac:dyDescent="0.25">
      <c r="A41" s="51"/>
      <c r="B41" s="52"/>
      <c r="C41" s="53"/>
      <c r="D41" s="54"/>
      <c r="E41" s="54"/>
      <c r="F41" s="54"/>
      <c r="G41" s="54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2014-02-25T09:49:46Z</cp:lastPrinted>
  <dcterms:created xsi:type="dcterms:W3CDTF">2012-03-20T09:28:01Z</dcterms:created>
  <dcterms:modified xsi:type="dcterms:W3CDTF">2020-03-27T09:15:51Z</dcterms:modified>
</cp:coreProperties>
</file>