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0\"/>
    </mc:Choice>
  </mc:AlternateContent>
  <xr:revisionPtr revIDLastSave="0" documentId="13_ncr:1_{E25FAA6B-97B0-413E-B5A4-098940F3E5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4" l="1"/>
  <c r="J34" i="4"/>
  <c r="I34" i="4"/>
  <c r="I38" i="4" s="1"/>
  <c r="I18" i="4" s="1"/>
  <c r="H34" i="4"/>
  <c r="H38" i="4" s="1"/>
  <c r="H18" i="4" s="1"/>
  <c r="K28" i="4"/>
  <c r="J28" i="4"/>
  <c r="I28" i="4"/>
  <c r="H28" i="4"/>
  <c r="K22" i="4"/>
  <c r="K38" i="4" s="1"/>
  <c r="K18" i="4" s="1"/>
  <c r="J22" i="4"/>
  <c r="J38" i="4" s="1"/>
  <c r="J18" i="4" s="1"/>
  <c r="I22" i="4"/>
  <c r="H22" i="4"/>
  <c r="K13" i="4"/>
  <c r="K17" i="4" s="1"/>
  <c r="J13" i="4"/>
  <c r="J17" i="4" s="1"/>
  <c r="I13" i="4"/>
  <c r="I17" i="4" s="1"/>
  <c r="H13" i="4"/>
  <c r="H17" i="4" s="1"/>
  <c r="H3" i="4"/>
  <c r="H39" i="4" l="1"/>
  <c r="H40" i="4"/>
  <c r="I3" i="4" s="1"/>
  <c r="I40" i="4" s="1"/>
  <c r="J3" i="4" s="1"/>
  <c r="J40" i="4" s="1"/>
  <c r="K3" i="4" s="1"/>
  <c r="K40" i="4" s="1"/>
  <c r="H9" i="4"/>
  <c r="I39" i="4"/>
  <c r="I9" i="4"/>
  <c r="J9" i="4"/>
  <c r="J39" i="4"/>
  <c r="K9" i="4"/>
  <c r="K39" i="4"/>
  <c r="G22" i="3"/>
  <c r="G27" i="3" s="1"/>
  <c r="F22" i="3"/>
  <c r="F27" i="3" s="1"/>
  <c r="F14" i="3"/>
  <c r="G9" i="3"/>
  <c r="G14" i="3" s="1"/>
  <c r="F9" i="3"/>
  <c r="D22" i="3"/>
  <c r="D27" i="3" s="1"/>
  <c r="C22" i="3"/>
  <c r="C27" i="3" s="1"/>
  <c r="C14" i="3"/>
  <c r="D9" i="3"/>
  <c r="D14" i="3" s="1"/>
  <c r="C9" i="3"/>
  <c r="F28" i="3" l="1"/>
  <c r="F34" i="3" s="1"/>
  <c r="G28" i="3"/>
  <c r="G34" i="3" s="1"/>
  <c r="C28" i="3"/>
  <c r="C34" i="3" s="1"/>
  <c r="D28" i="3"/>
  <c r="D34" i="3" s="1"/>
  <c r="G34" i="4"/>
  <c r="G38" i="4" s="1"/>
  <c r="G28" i="4"/>
  <c r="G22" i="4"/>
  <c r="G17" i="4"/>
  <c r="G39" i="4" s="1"/>
  <c r="G13" i="4"/>
  <c r="G9" i="4"/>
  <c r="G3" i="4"/>
  <c r="G40" i="4" l="1"/>
  <c r="G18" i="4"/>
  <c r="F34" i="4" l="1"/>
  <c r="F28" i="4"/>
  <c r="F22" i="4"/>
  <c r="F13" i="4"/>
  <c r="F17" i="4" s="1"/>
  <c r="F38" i="4" l="1"/>
  <c r="F18" i="4" s="1"/>
  <c r="F39" i="4"/>
  <c r="F9" i="4"/>
  <c r="E34" i="4" l="1"/>
  <c r="E28" i="4"/>
  <c r="E22" i="4"/>
  <c r="E13" i="4"/>
  <c r="E17" i="4" s="1"/>
  <c r="E38" i="4" l="1"/>
  <c r="E18" i="4" s="1"/>
  <c r="E39" i="4"/>
  <c r="E9" i="4"/>
  <c r="D34" i="4"/>
  <c r="D28" i="4"/>
  <c r="D22" i="4"/>
  <c r="D13" i="4"/>
  <c r="D17" i="4" s="1"/>
  <c r="D38" i="4" l="1"/>
  <c r="D18" i="4" s="1"/>
  <c r="D9" i="4"/>
  <c r="D39" i="4"/>
  <c r="N34" i="4" l="1"/>
  <c r="M34" i="4"/>
  <c r="L34" i="4"/>
  <c r="C34" i="4"/>
  <c r="N28" i="4"/>
  <c r="M28" i="4"/>
  <c r="L28" i="4"/>
  <c r="C28" i="4"/>
  <c r="N22" i="4"/>
  <c r="M22" i="4"/>
  <c r="L22" i="4"/>
  <c r="C22" i="4"/>
  <c r="C38" i="4" s="1"/>
  <c r="C18" i="4" s="1"/>
  <c r="N13" i="4"/>
  <c r="N17" i="4" s="1"/>
  <c r="M13" i="4"/>
  <c r="M17" i="4" s="1"/>
  <c r="L13" i="4"/>
  <c r="L17" i="4" s="1"/>
  <c r="C13" i="4"/>
  <c r="C17" i="4" s="1"/>
  <c r="M38" i="4" l="1"/>
  <c r="M18" i="4" s="1"/>
  <c r="L38" i="4"/>
  <c r="L18" i="4" s="1"/>
  <c r="N38" i="4"/>
  <c r="N18" i="4" s="1"/>
  <c r="L39" i="4"/>
  <c r="L9" i="4"/>
  <c r="M39" i="4"/>
  <c r="M9" i="4"/>
  <c r="N39" i="4"/>
  <c r="N9" i="4"/>
  <c r="C40" i="4"/>
  <c r="C39" i="4"/>
  <c r="C9" i="4"/>
  <c r="C14" i="1"/>
  <c r="D3" i="4" l="1"/>
  <c r="D40" i="4" s="1"/>
  <c r="E3" i="4" s="1"/>
  <c r="E40" i="4" s="1"/>
  <c r="F3" i="4" s="1"/>
  <c r="F40" i="4" s="1"/>
  <c r="L3" i="4" s="1"/>
  <c r="L40" i="4" s="1"/>
  <c r="M3" i="4" s="1"/>
  <c r="M40" i="4" s="1"/>
  <c r="N3" i="4" s="1"/>
  <c r="N40" i="4" s="1"/>
  <c r="H26" i="3"/>
  <c r="E26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M14" i="1"/>
  <c r="M21" i="1" s="1"/>
  <c r="N14" i="1"/>
  <c r="N21" i="1" s="1"/>
  <c r="N6" i="1"/>
  <c r="M6" i="1"/>
  <c r="L6" i="1"/>
  <c r="K6" i="1"/>
  <c r="J6" i="1"/>
  <c r="I6" i="1"/>
  <c r="I11" i="1" s="1"/>
  <c r="H6" i="1"/>
  <c r="G6" i="1"/>
  <c r="F6" i="1"/>
  <c r="E6" i="1"/>
  <c r="E11" i="1" s="1"/>
  <c r="D6" i="1"/>
  <c r="K11" i="1"/>
  <c r="C6" i="1"/>
  <c r="D4" i="1"/>
  <c r="E4" i="1"/>
  <c r="F4" i="1"/>
  <c r="G4" i="1"/>
  <c r="H4" i="1"/>
  <c r="I4" i="1"/>
  <c r="J4" i="1"/>
  <c r="K4" i="1"/>
  <c r="L4" i="1"/>
  <c r="L11" i="1" s="1"/>
  <c r="M4" i="1"/>
  <c r="M11" i="1" s="1"/>
  <c r="N4" i="1"/>
  <c r="N11" i="1" s="1"/>
  <c r="C4" i="1"/>
  <c r="L21" i="1"/>
  <c r="K21" i="1"/>
  <c r="J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H11" i="1" l="1"/>
  <c r="G11" i="1"/>
  <c r="J11" i="1"/>
  <c r="F11" i="1"/>
  <c r="D11" i="1"/>
  <c r="H22" i="3" l="1"/>
  <c r="E22" i="3"/>
  <c r="C21" i="1"/>
  <c r="C11" i="1"/>
  <c r="B1" i="4"/>
  <c r="B1" i="1"/>
  <c r="B1" i="3"/>
  <c r="H27" i="3" l="1"/>
  <c r="H14" i="3"/>
  <c r="H9" i="3"/>
  <c r="E9" i="3"/>
  <c r="E27" i="3"/>
  <c r="H28" i="3" l="1"/>
  <c r="H34" i="3"/>
  <c r="E14" i="3"/>
  <c r="E28" i="3" l="1"/>
  <c r="E34" i="3" l="1"/>
</calcChain>
</file>

<file path=xl/sharedStrings.xml><?xml version="1.0" encoding="utf-8"?>
<sst xmlns="http://schemas.openxmlformats.org/spreadsheetml/2006/main" count="151" uniqueCount="135">
  <si>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</si>
  <si>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</si>
  <si>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</si>
  <si>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</si>
  <si>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</si>
  <si>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</si>
  <si>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</si>
  <si>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</si>
  <si>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</si>
  <si>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</si>
  <si>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</si>
  <si>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</si>
  <si>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</si>
  <si>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</si>
  <si>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</si>
  <si>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</si>
  <si>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</si>
  <si>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</si>
  <si>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</si>
  <si>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</si>
  <si>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</si>
  <si>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</si>
  <si>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</si>
  <si>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</si>
  <si>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</si>
  <si>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</si>
  <si>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</si>
  <si>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</si>
  <si>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</si>
  <si>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</si>
  <si>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</si>
  <si>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</si>
  <si>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</si>
  <si>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</si>
  <si>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</si>
  <si>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</si>
  <si>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</si>
  <si>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</si>
  <si>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</si>
  <si>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</si>
  <si>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</si>
  <si>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</si>
  <si>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</si>
  <si>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</si>
  <si>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</si>
  <si>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</si>
  <si>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</si>
  <si>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</si>
  <si>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</si>
  <si>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</si>
  <si>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</si>
  <si>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</si>
  <si>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</si>
  <si>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</si>
  <si>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</si>
  <si>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</si>
  <si>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</si>
  <si>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</si>
  <si>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</si>
  <si>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</si>
  <si>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</si>
  <si>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</si>
  <si>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</si>
  <si>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</si>
  <si>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</si>
  <si>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</si>
  <si>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</si>
  <si>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</si>
  <si>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</si>
  <si>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</si>
  <si>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</si>
  <si>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</si>
  <si>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</si>
  <si>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</si>
  <si>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</si>
  <si>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</si>
  <si>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</si>
  <si>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</si>
  <si>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</si>
  <si>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</si>
  <si>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</si>
  <si>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</si>
  <si>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</si>
  <si>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</si>
  <si>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</si>
  <si>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</si>
  <si>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</si>
  <si>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</si>
  <si>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</si>
  <si>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</si>
  <si>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</si>
  <si>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</si>
  <si>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</si>
  <si>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</si>
  <si>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</si>
  <si>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</si>
  <si>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</si>
  <si>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</si>
  <si>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</si>
  <si>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</si>
  <si>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</si>
  <si>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</si>
  <si>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</si>
  <si>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 xml:space="preserve">Suma platieb dodávateľom </t>
  </si>
  <si>
    <t>Skutočnosť 1/2020</t>
  </si>
  <si>
    <t>Plán  7/2020</t>
  </si>
  <si>
    <t>Plán 8/2020</t>
  </si>
  <si>
    <t>Plán  9/2020</t>
  </si>
  <si>
    <t>Plán  10/2020</t>
  </si>
  <si>
    <t>Plán 11/2020</t>
  </si>
  <si>
    <t>Plán  12/2020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</si>
  <si>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</si>
  <si>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</si>
  <si>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</si>
  <si>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</si>
  <si>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</si>
  <si>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</si>
  <si>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</si>
  <si>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</si>
  <si>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</si>
  <si>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</si>
  <si>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</si>
  <si>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</si>
  <si>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</si>
  <si>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Skutočnosť 2/2019</t>
  </si>
  <si>
    <t>Skutočnsť 3/2020</t>
  </si>
  <si>
    <t>*</t>
  </si>
  <si>
    <t>* V ostatných prevádzkových výnosoch je zaúčtovaná dohoda o odpustení dlhu vo výške 2 832,45 tis. €</t>
  </si>
  <si>
    <t>Skutočnosť 4/2020</t>
  </si>
  <si>
    <t>Skutočnosť 5/2020</t>
  </si>
  <si>
    <t>Jún</t>
  </si>
  <si>
    <t>Január-Jún</t>
  </si>
  <si>
    <t>V položke "Počet hospitalizačných prípadov" je uvedený aj počet JZS (765 prípadov za jún a 3 360 celkovo za 1-6), ktorú UNM vykazuje do zdravotných poisťovní na základe zmlúv.</t>
  </si>
  <si>
    <t>Jún 2020</t>
  </si>
  <si>
    <t>Skutočnosť 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</si>
</sst>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\(#,##0\);\-"/>
    <numFmt numFmtId="165" formatCode="#,##0;[Red]\ \(#,##0\);\-"/>
    <numFmt numFmtId="166" formatCode="#,##0.000"/>
    <numFmt numFmtId="167" formatCode="#,##0.0000"/>
  </numFmts>
  <fonts count="22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4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ont="1" applyFill="1" applyBorder="1" applyAlignment="1">
      <alignment horizontal="left"/>
    </xf>
    <xf numFmtId="3" fontId="8" fillId="0" borderId="1" xfId="0" applyNumberFormat="1" applyFont="1" applyBorder="1"/>
    <xf numFmtId="3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0" fillId="0" borderId="17" xfId="0" applyNumberFormat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1" xfId="0" applyNumberFormat="1" applyFont="1" applyBorder="1"/>
    <xf numFmtId="3" fontId="4" fillId="13" borderId="1" xfId="0" applyNumberFormat="1" applyFont="1" applyFill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0" borderId="20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/>
    </xf>
    <xf numFmtId="3" fontId="0" fillId="10" borderId="5" xfId="0" applyNumberFormat="1" applyFill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4" fillId="17" borderId="1" xfId="0" applyNumberFormat="1" applyFont="1" applyFill="1" applyBorder="1" applyAlignment="1">
      <alignment horizontal="right"/>
    </xf>
    <xf numFmtId="3" fontId="0" fillId="0" borderId="1" xfId="5" applyNumberFormat="1" applyFont="1" applyBorder="1" applyAlignment="1">
      <alignment horizontal="right"/>
    </xf>
    <xf numFmtId="3" fontId="0" fillId="10" borderId="1" xfId="0" applyNumberFormat="1" applyFill="1" applyBorder="1" applyAlignment="1">
      <alignment horizontal="right"/>
    </xf>
    <xf numFmtId="3" fontId="16" fillId="0" borderId="13" xfId="0" applyNumberFormat="1" applyFont="1" applyBorder="1"/>
    <xf numFmtId="3" fontId="13" fillId="0" borderId="13" xfId="0" applyNumberFormat="1" applyFont="1" applyBorder="1"/>
    <xf numFmtId="3" fontId="0" fillId="0" borderId="1" xfId="0" applyNumberFormat="1" applyBorder="1"/>
    <xf numFmtId="3" fontId="8" fillId="0" borderId="8" xfId="0" applyNumberFormat="1" applyFont="1" applyBorder="1"/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</cellXfs>
  <cellStyles count="20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al 2 2 2" xfId="16" xr:uid="{00000000-0005-0000-0000-000003000000}"/>
    <cellStyle name="Normal 2 3" xfId="15" xr:uid="{00000000-0005-0000-0000-000004000000}"/>
    <cellStyle name="Normálna" xfId="0" builtinId="0"/>
    <cellStyle name="Normálna 2" xfId="4" xr:uid="{00000000-0005-0000-0000-000006000000}"/>
    <cellStyle name="Normálna 3" xfId="5" xr:uid="{00000000-0005-0000-0000-000007000000}"/>
    <cellStyle name="Normálna 4" xfId="6" xr:uid="{00000000-0005-0000-0000-000008000000}"/>
    <cellStyle name="Normálna 4 2" xfId="17" xr:uid="{00000000-0005-0000-0000-000009000000}"/>
    <cellStyle name="normálne 2" xfId="7" xr:uid="{00000000-0005-0000-0000-00000A000000}"/>
    <cellStyle name="normálne 2 2" xfId="8" xr:uid="{00000000-0005-0000-0000-00000B000000}"/>
    <cellStyle name="normálne 2 3" xfId="18" xr:uid="{00000000-0005-0000-0000-00000C000000}"/>
    <cellStyle name="normálne 3" xfId="9" xr:uid="{00000000-0005-0000-0000-00000D000000}"/>
    <cellStyle name="normálne 3 2" xfId="10" xr:uid="{00000000-0005-0000-0000-00000E000000}"/>
    <cellStyle name="normálne 3 3" xfId="19" xr:uid="{00000000-0005-0000-0000-00000F000000}"/>
    <cellStyle name="Percent 2" xfId="11" xr:uid="{00000000-0005-0000-0000-000010000000}"/>
    <cellStyle name="Percent 2 2" xfId="12" xr:uid="{00000000-0005-0000-0000-000011000000}"/>
    <cellStyle name="Percentá" xfId="13" builtinId="5"/>
    <cellStyle name="Percentá 2" xfId="14" xr:uid="{00000000-0005-0000-0000-000013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topLeftCell="A7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0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100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133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57" t="s">
        <v>97</v>
      </c>
      <c r="B20" s="20"/>
    </row>
    <row r="21" spans="1:2" ht="23.25" customHeight="1" x14ac:dyDescent="0.2">
      <c r="A21" s="18" t="s">
        <v>98</v>
      </c>
      <c r="B21" s="20"/>
    </row>
    <row r="22" spans="1:2" ht="23.25" customHeight="1" x14ac:dyDescent="0.2">
      <c r="A22" s="18" t="s">
        <v>99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92</v>
      </c>
    </row>
    <row r="26" spans="1:2" x14ac:dyDescent="0.2">
      <c r="A26" s="21" t="s">
        <v>93</v>
      </c>
    </row>
    <row r="27" spans="1:2" x14ac:dyDescent="0.2">
      <c r="A27" s="21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6.7109375" style="31" customWidth="1"/>
    <col min="4" max="8" width="16.7109375" style="32" customWidth="1"/>
    <col min="9" max="16384" width="9.140625" style="1"/>
  </cols>
  <sheetData>
    <row r="1" spans="1:9" ht="20.100000000000001" customHeight="1" x14ac:dyDescent="0.25">
      <c r="A1" s="29"/>
      <c r="B1" s="30" t="str">
        <f>Cover!A9</f>
        <v>Univerzitná nemocnica Martin</v>
      </c>
      <c r="H1" s="32" t="s">
        <v>111</v>
      </c>
      <c r="I1" s="45"/>
    </row>
    <row r="2" spans="1:9" ht="20.100000000000001" customHeight="1" x14ac:dyDescent="0.2">
      <c r="A2" s="238" t="s">
        <v>0</v>
      </c>
      <c r="B2" s="239"/>
      <c r="C2" s="243" t="s">
        <v>9</v>
      </c>
      <c r="D2" s="244"/>
      <c r="E2" s="245"/>
      <c r="F2" s="246" t="s">
        <v>10</v>
      </c>
      <c r="G2" s="247"/>
      <c r="H2" s="248"/>
    </row>
    <row r="3" spans="1:9" ht="20.100000000000001" customHeight="1" x14ac:dyDescent="0.2">
      <c r="A3" s="240"/>
      <c r="B3" s="241"/>
      <c r="C3" s="243" t="s">
        <v>130</v>
      </c>
      <c r="D3" s="244"/>
      <c r="E3" s="245"/>
      <c r="F3" s="246" t="s">
        <v>131</v>
      </c>
      <c r="G3" s="247"/>
      <c r="H3" s="248"/>
    </row>
    <row r="4" spans="1:9" ht="20.100000000000001" customHeight="1" x14ac:dyDescent="0.2">
      <c r="A4" s="242"/>
      <c r="B4" s="241"/>
      <c r="C4" s="109" t="s">
        <v>11</v>
      </c>
      <c r="D4" s="110" t="s">
        <v>12</v>
      </c>
      <c r="E4" s="110" t="s">
        <v>72</v>
      </c>
      <c r="F4" s="109" t="s">
        <v>11</v>
      </c>
      <c r="G4" s="110" t="s">
        <v>12</v>
      </c>
      <c r="H4" s="110" t="s">
        <v>72</v>
      </c>
    </row>
    <row r="5" spans="1:9" ht="20.100000000000001" customHeight="1" x14ac:dyDescent="0.2">
      <c r="A5" s="80" t="s">
        <v>51</v>
      </c>
      <c r="B5" s="84"/>
      <c r="C5" s="88"/>
      <c r="D5" s="86"/>
      <c r="E5" s="86"/>
      <c r="F5" s="88"/>
      <c r="G5" s="86"/>
      <c r="H5" s="87"/>
    </row>
    <row r="6" spans="1:9" ht="20.100000000000001" customHeight="1" x14ac:dyDescent="0.2">
      <c r="A6" s="33">
        <v>1</v>
      </c>
      <c r="B6" s="85" t="s">
        <v>13</v>
      </c>
      <c r="C6" s="236">
        <v>5483.3333333333321</v>
      </c>
      <c r="D6" s="159">
        <v>5164.0335100000002</v>
      </c>
      <c r="E6" s="112">
        <f>D6/C6</f>
        <v>0.94176902917933158</v>
      </c>
      <c r="F6" s="215">
        <v>32899.999999999993</v>
      </c>
      <c r="G6" s="215">
        <v>31334.818260000004</v>
      </c>
      <c r="H6" s="112">
        <f>G6/F6</f>
        <v>0.95242608693009145</v>
      </c>
    </row>
    <row r="7" spans="1:9" ht="20.100000000000001" customHeight="1" x14ac:dyDescent="0.2">
      <c r="A7" s="33">
        <v>2</v>
      </c>
      <c r="B7" s="8" t="s">
        <v>14</v>
      </c>
      <c r="C7" s="236">
        <v>1541.6666666666667</v>
      </c>
      <c r="D7" s="159">
        <v>1520.13822</v>
      </c>
      <c r="E7" s="112">
        <f t="shared" ref="E7:E34" si="0">D7/C7</f>
        <v>0.98603560216216213</v>
      </c>
      <c r="F7" s="215">
        <v>9250</v>
      </c>
      <c r="G7" s="215">
        <v>9193.2229800000005</v>
      </c>
      <c r="H7" s="112">
        <f t="shared" ref="H7:H34" si="1">G7/F7</f>
        <v>0.99386194378378379</v>
      </c>
    </row>
    <row r="8" spans="1:9" ht="20.100000000000001" customHeight="1" x14ac:dyDescent="0.2">
      <c r="A8" s="33">
        <v>3</v>
      </c>
      <c r="B8" s="6" t="s">
        <v>15</v>
      </c>
      <c r="C8" s="236">
        <v>316.66666666666674</v>
      </c>
      <c r="D8" s="159">
        <v>361.40472</v>
      </c>
      <c r="E8" s="112">
        <f t="shared" si="0"/>
        <v>1.1412780631578945</v>
      </c>
      <c r="F8" s="215">
        <v>1900.0000000000005</v>
      </c>
      <c r="G8" s="215">
        <v>2215.4231400000003</v>
      </c>
      <c r="H8" s="112">
        <f t="shared" si="1"/>
        <v>1.1660121789473683</v>
      </c>
    </row>
    <row r="9" spans="1:9" ht="20.100000000000001" customHeight="1" x14ac:dyDescent="0.2">
      <c r="A9" s="79">
        <v>4</v>
      </c>
      <c r="B9" s="104" t="s">
        <v>16</v>
      </c>
      <c r="C9" s="226">
        <f>SUM(C6:C8)</f>
        <v>7341.6666666666661</v>
      </c>
      <c r="D9" s="226">
        <f t="shared" ref="D9" si="2">SUM(D6:D8)</f>
        <v>7045.5764500000005</v>
      </c>
      <c r="E9" s="113">
        <f t="shared" si="0"/>
        <v>0.95966989103291733</v>
      </c>
      <c r="F9" s="226">
        <f t="shared" ref="F9:G9" si="3">SUM(F6:F8)</f>
        <v>44049.999999999993</v>
      </c>
      <c r="G9" s="226">
        <f t="shared" si="3"/>
        <v>42743.464380000005</v>
      </c>
      <c r="H9" s="113">
        <f t="shared" si="1"/>
        <v>0.97033971350737824</v>
      </c>
    </row>
    <row r="10" spans="1:9" s="47" customFormat="1" ht="20.100000000000001" customHeight="1" x14ac:dyDescent="0.2">
      <c r="A10" s="48">
        <v>5</v>
      </c>
      <c r="B10" s="49" t="s">
        <v>17</v>
      </c>
      <c r="C10" s="236">
        <v>640.41666666666663</v>
      </c>
      <c r="D10" s="159">
        <v>595.69270999999992</v>
      </c>
      <c r="E10" s="112">
        <f t="shared" si="0"/>
        <v>0.93016428366948589</v>
      </c>
      <c r="F10" s="215">
        <v>3842.4999999999995</v>
      </c>
      <c r="G10" s="215">
        <v>5473.932029999999</v>
      </c>
      <c r="H10" s="112">
        <f t="shared" si="1"/>
        <v>1.4245756746909564</v>
      </c>
      <c r="I10" s="47" t="s">
        <v>126</v>
      </c>
    </row>
    <row r="11" spans="1:9" s="47" customFormat="1" ht="20.100000000000001" customHeight="1" x14ac:dyDescent="0.2">
      <c r="A11" s="69">
        <v>6</v>
      </c>
      <c r="B11" s="59" t="s">
        <v>52</v>
      </c>
      <c r="C11" s="236">
        <v>26.235583333333334</v>
      </c>
      <c r="D11" s="159">
        <v>8.5190800000000007</v>
      </c>
      <c r="E11" s="112">
        <f t="shared" si="0"/>
        <v>0.32471471633627358</v>
      </c>
      <c r="F11" s="215">
        <v>157.4135</v>
      </c>
      <c r="G11" s="215">
        <v>155.97202999999999</v>
      </c>
      <c r="H11" s="112">
        <f t="shared" si="1"/>
        <v>0.99084278032062045</v>
      </c>
    </row>
    <row r="12" spans="1:9" s="47" customFormat="1" ht="20.100000000000001" customHeight="1" x14ac:dyDescent="0.2">
      <c r="A12" s="69">
        <v>7</v>
      </c>
      <c r="B12" s="59" t="s">
        <v>53</v>
      </c>
      <c r="C12" s="236">
        <v>132.93108333333333</v>
      </c>
      <c r="D12" s="159">
        <v>175.08293</v>
      </c>
      <c r="E12" s="112">
        <f t="shared" si="0"/>
        <v>1.3170954874486969</v>
      </c>
      <c r="F12" s="215">
        <v>797.58650000000011</v>
      </c>
      <c r="G12" s="215">
        <v>1048.4849300000001</v>
      </c>
      <c r="H12" s="112">
        <f t="shared" si="1"/>
        <v>1.3145720620898171</v>
      </c>
    </row>
    <row r="13" spans="1:9" ht="20.100000000000001" customHeight="1" x14ac:dyDescent="0.2">
      <c r="A13" s="69">
        <v>8</v>
      </c>
      <c r="B13" s="59" t="s">
        <v>54</v>
      </c>
      <c r="C13" s="236">
        <v>60.066666666666663</v>
      </c>
      <c r="D13" s="159">
        <v>33.731619999999999</v>
      </c>
      <c r="E13" s="112">
        <f t="shared" si="0"/>
        <v>0.56156970033296338</v>
      </c>
      <c r="F13" s="215">
        <v>360.4</v>
      </c>
      <c r="G13" s="215">
        <v>875.61122</v>
      </c>
      <c r="H13" s="112">
        <f t="shared" si="1"/>
        <v>2.4295538845726972</v>
      </c>
    </row>
    <row r="14" spans="1:9" ht="20.100000000000001" customHeight="1" x14ac:dyDescent="0.2">
      <c r="A14" s="103">
        <v>9</v>
      </c>
      <c r="B14" s="125" t="s">
        <v>18</v>
      </c>
      <c r="C14" s="227">
        <f>C9+C10+C11+C13</f>
        <v>8068.3855833333328</v>
      </c>
      <c r="D14" s="233">
        <f t="shared" ref="D14" si="4">D9+D10+D11+D13</f>
        <v>7683.5198600000003</v>
      </c>
      <c r="E14" s="223">
        <f t="shared" si="0"/>
        <v>0.95229953757684316</v>
      </c>
      <c r="F14" s="233">
        <f t="shared" ref="F14:G14" si="5">F9+F10+F11+F13</f>
        <v>48410.313499999997</v>
      </c>
      <c r="G14" s="233">
        <f t="shared" si="5"/>
        <v>49248.979659999997</v>
      </c>
      <c r="H14" s="223">
        <f t="shared" si="1"/>
        <v>1.0173241216461033</v>
      </c>
    </row>
    <row r="15" spans="1:9" ht="20.100000000000001" customHeight="1" x14ac:dyDescent="0.2">
      <c r="A15" s="80" t="s">
        <v>19</v>
      </c>
      <c r="B15" s="84"/>
      <c r="C15" s="228"/>
      <c r="D15" s="237"/>
      <c r="E15" s="221"/>
      <c r="F15" s="160"/>
      <c r="G15" s="160"/>
      <c r="H15" s="222"/>
    </row>
    <row r="16" spans="1:9" ht="20.100000000000001" customHeight="1" x14ac:dyDescent="0.2">
      <c r="A16" s="33">
        <v>10</v>
      </c>
      <c r="B16" s="81" t="s">
        <v>20</v>
      </c>
      <c r="C16" s="236">
        <v>5487.9583333333358</v>
      </c>
      <c r="D16" s="159">
        <v>5317.7958899999994</v>
      </c>
      <c r="E16" s="112">
        <f t="shared" si="0"/>
        <v>0.96899348847097</v>
      </c>
      <c r="F16" s="215">
        <v>32927.750000000015</v>
      </c>
      <c r="G16" s="215">
        <v>31666.340609999999</v>
      </c>
      <c r="H16" s="112">
        <f t="shared" si="1"/>
        <v>0.96169160085338312</v>
      </c>
    </row>
    <row r="17" spans="1:8" ht="20.100000000000001" customHeight="1" x14ac:dyDescent="0.2">
      <c r="A17" s="71">
        <v>41285</v>
      </c>
      <c r="B17" s="75" t="s">
        <v>21</v>
      </c>
      <c r="C17" s="236">
        <v>1300.6729362896347</v>
      </c>
      <c r="D17" s="159">
        <v>1246.9406999999999</v>
      </c>
      <c r="E17" s="112">
        <f t="shared" si="0"/>
        <v>0.95868889496316112</v>
      </c>
      <c r="F17" s="215">
        <v>7804.0376177378084</v>
      </c>
      <c r="G17" s="215">
        <v>7111.6190699999997</v>
      </c>
      <c r="H17" s="112">
        <f t="shared" si="1"/>
        <v>0.91127431956965332</v>
      </c>
    </row>
    <row r="18" spans="1:8" ht="20.100000000000001" customHeight="1" x14ac:dyDescent="0.2">
      <c r="A18" s="77">
        <v>41316</v>
      </c>
      <c r="B18" s="36" t="s">
        <v>83</v>
      </c>
      <c r="C18" s="236">
        <v>125</v>
      </c>
      <c r="D18" s="159">
        <v>158.97322</v>
      </c>
      <c r="E18" s="112">
        <f t="shared" si="0"/>
        <v>1.27178576</v>
      </c>
      <c r="F18" s="215">
        <v>750</v>
      </c>
      <c r="G18" s="215">
        <v>911.87646999999993</v>
      </c>
      <c r="H18" s="112">
        <f t="shared" si="1"/>
        <v>1.2158352933333332</v>
      </c>
    </row>
    <row r="19" spans="1:8" ht="20.100000000000001" customHeight="1" x14ac:dyDescent="0.2">
      <c r="A19" s="77">
        <v>41344</v>
      </c>
      <c r="B19" s="36" t="s">
        <v>84</v>
      </c>
      <c r="C19" s="236">
        <v>145.16039704369885</v>
      </c>
      <c r="D19" s="159">
        <v>161.28316000000001</v>
      </c>
      <c r="E19" s="112">
        <f t="shared" si="0"/>
        <v>1.1110686060706185</v>
      </c>
      <c r="F19" s="215">
        <v>870.96238226219305</v>
      </c>
      <c r="G19" s="215">
        <v>807.31902000000002</v>
      </c>
      <c r="H19" s="112">
        <f t="shared" si="1"/>
        <v>0.92692754181083115</v>
      </c>
    </row>
    <row r="20" spans="1:8" ht="20.100000000000001" customHeight="1" x14ac:dyDescent="0.2">
      <c r="A20" s="77">
        <v>41375</v>
      </c>
      <c r="B20" s="35" t="s">
        <v>85</v>
      </c>
      <c r="C20" s="236">
        <v>1583.3333333333333</v>
      </c>
      <c r="D20" s="159">
        <v>1879.19811</v>
      </c>
      <c r="E20" s="112">
        <f t="shared" si="0"/>
        <v>1.1868619642105265</v>
      </c>
      <c r="F20" s="215">
        <v>9500</v>
      </c>
      <c r="G20" s="215">
        <v>9161.226709999999</v>
      </c>
      <c r="H20" s="112">
        <f t="shared" si="1"/>
        <v>0.96433965368421037</v>
      </c>
    </row>
    <row r="21" spans="1:8" ht="20.100000000000001" customHeight="1" x14ac:dyDescent="0.2">
      <c r="A21" s="77">
        <v>41405</v>
      </c>
      <c r="B21" s="35" t="s">
        <v>22</v>
      </c>
      <c r="C21" s="236">
        <v>175.75</v>
      </c>
      <c r="D21" s="159">
        <v>152.04867000000002</v>
      </c>
      <c r="E21" s="112">
        <f t="shared" si="0"/>
        <v>0.86514179231863453</v>
      </c>
      <c r="F21" s="215">
        <v>1054.5</v>
      </c>
      <c r="G21" s="215">
        <v>1063.3441500000001</v>
      </c>
      <c r="H21" s="112">
        <f t="shared" si="1"/>
        <v>1.0083870554765293</v>
      </c>
    </row>
    <row r="22" spans="1:8" ht="20.100000000000001" customHeight="1" x14ac:dyDescent="0.2">
      <c r="A22" s="78">
        <v>11</v>
      </c>
      <c r="B22" s="129" t="s">
        <v>23</v>
      </c>
      <c r="C22" s="229">
        <f>C17+C18+C19+C20+C21</f>
        <v>3329.916666666667</v>
      </c>
      <c r="D22" s="229">
        <f t="shared" ref="D22" si="6">D17+D18+D19+D20+D21</f>
        <v>3598.4438600000003</v>
      </c>
      <c r="E22" s="130">
        <f t="shared" si="0"/>
        <v>1.080640814835206</v>
      </c>
      <c r="F22" s="229">
        <f t="shared" ref="F22:G22" si="7">F17+F18+F19+F20+F21</f>
        <v>19979.5</v>
      </c>
      <c r="G22" s="229">
        <f t="shared" si="7"/>
        <v>19055.385420000002</v>
      </c>
      <c r="H22" s="130">
        <f t="shared" si="1"/>
        <v>0.95374686153307153</v>
      </c>
    </row>
    <row r="23" spans="1:8" ht="20.100000000000001" customHeight="1" x14ac:dyDescent="0.2">
      <c r="A23" s="33">
        <v>12</v>
      </c>
      <c r="B23" s="36" t="s">
        <v>24</v>
      </c>
      <c r="C23" s="236">
        <v>154.875</v>
      </c>
      <c r="D23" s="159">
        <v>117.88479</v>
      </c>
      <c r="E23" s="112">
        <f t="shared" si="0"/>
        <v>0.76116087167070212</v>
      </c>
      <c r="F23" s="215">
        <v>929.25</v>
      </c>
      <c r="G23" s="215">
        <v>969.51906000000008</v>
      </c>
      <c r="H23" s="112">
        <f t="shared" si="1"/>
        <v>1.0433350121065377</v>
      </c>
    </row>
    <row r="24" spans="1:8" ht="20.100000000000001" customHeight="1" x14ac:dyDescent="0.2">
      <c r="A24" s="33">
        <v>13</v>
      </c>
      <c r="B24" s="35" t="s">
        <v>25</v>
      </c>
      <c r="C24" s="236">
        <v>122.75</v>
      </c>
      <c r="D24" s="159">
        <v>96.576239999999999</v>
      </c>
      <c r="E24" s="112">
        <f t="shared" si="0"/>
        <v>0.78677181262729123</v>
      </c>
      <c r="F24" s="215">
        <v>736.5</v>
      </c>
      <c r="G24" s="215">
        <v>489.05289999999997</v>
      </c>
      <c r="H24" s="112">
        <f t="shared" si="1"/>
        <v>0.66402294636795656</v>
      </c>
    </row>
    <row r="25" spans="1:8" ht="20.100000000000001" customHeight="1" x14ac:dyDescent="0.2">
      <c r="A25" s="33">
        <v>14</v>
      </c>
      <c r="B25" s="35" t="s">
        <v>26</v>
      </c>
      <c r="C25" s="236">
        <v>542.75</v>
      </c>
      <c r="D25" s="159">
        <v>523.35578999999996</v>
      </c>
      <c r="E25" s="112">
        <f t="shared" si="0"/>
        <v>0.9642667710732381</v>
      </c>
      <c r="F25" s="215">
        <v>3256.5</v>
      </c>
      <c r="G25" s="215">
        <v>3361.058</v>
      </c>
      <c r="H25" s="112">
        <f t="shared" si="1"/>
        <v>1.0321074773529864</v>
      </c>
    </row>
    <row r="26" spans="1:8" ht="20.100000000000001" customHeight="1" x14ac:dyDescent="0.2">
      <c r="A26" s="37">
        <v>15</v>
      </c>
      <c r="B26" s="38" t="s">
        <v>7</v>
      </c>
      <c r="C26" s="236">
        <v>170.83333333333334</v>
      </c>
      <c r="D26" s="159">
        <v>0</v>
      </c>
      <c r="E26" s="112">
        <f t="shared" ref="E26" si="8">D26/C26</f>
        <v>0</v>
      </c>
      <c r="F26" s="215">
        <v>1025</v>
      </c>
      <c r="G26" s="215">
        <v>0</v>
      </c>
      <c r="H26" s="112">
        <f t="shared" ref="H26" si="9">G26/F26</f>
        <v>0</v>
      </c>
    </row>
    <row r="27" spans="1:8" ht="20.100000000000001" customHeight="1" x14ac:dyDescent="0.2">
      <c r="A27" s="126">
        <v>16</v>
      </c>
      <c r="B27" s="127" t="s">
        <v>27</v>
      </c>
      <c r="C27" s="230">
        <f>C16+C22+C23+C24+C25+C26</f>
        <v>9809.0833333333376</v>
      </c>
      <c r="D27" s="230">
        <f t="shared" ref="D27" si="10">D16+D22+D23+D24+D25+D26</f>
        <v>9654.0565700000006</v>
      </c>
      <c r="E27" s="128">
        <f t="shared" si="0"/>
        <v>0.98419559116125321</v>
      </c>
      <c r="F27" s="230">
        <f t="shared" ref="F27:G27" si="11">F16+F22+F23+F24+F25+F26</f>
        <v>58854.500000000015</v>
      </c>
      <c r="G27" s="230">
        <f t="shared" si="11"/>
        <v>55541.355990000004</v>
      </c>
      <c r="H27" s="128">
        <f t="shared" si="1"/>
        <v>0.94370619052069071</v>
      </c>
    </row>
    <row r="28" spans="1:8" ht="20.100000000000001" customHeight="1" x14ac:dyDescent="0.2">
      <c r="A28" s="105">
        <v>17</v>
      </c>
      <c r="B28" s="106" t="s">
        <v>28</v>
      </c>
      <c r="C28" s="114">
        <f>SUM(C14-C27)</f>
        <v>-1740.6977500000048</v>
      </c>
      <c r="D28" s="231">
        <f t="shared" ref="D28" si="12">SUM(D14-D27)</f>
        <v>-1970.5367100000003</v>
      </c>
      <c r="E28" s="115">
        <f t="shared" si="0"/>
        <v>1.132038408161322</v>
      </c>
      <c r="F28" s="114">
        <f t="shared" ref="F28:G28" si="13">SUM(F14-F27)</f>
        <v>-10444.186500000018</v>
      </c>
      <c r="G28" s="114">
        <f t="shared" si="13"/>
        <v>-6292.3763300000064</v>
      </c>
      <c r="H28" s="115">
        <f t="shared" si="1"/>
        <v>0.60247644275597678</v>
      </c>
    </row>
    <row r="29" spans="1:8" ht="20.100000000000001" customHeight="1" x14ac:dyDescent="0.2">
      <c r="A29" s="50">
        <v>43483</v>
      </c>
      <c r="B29" s="38" t="s">
        <v>29</v>
      </c>
      <c r="C29" s="236">
        <v>169.56891666666667</v>
      </c>
      <c r="D29" s="159">
        <v>153.71945000000002</v>
      </c>
      <c r="E29" s="112">
        <f t="shared" si="0"/>
        <v>0.90653082547066666</v>
      </c>
      <c r="F29" s="215">
        <v>1017.4134999999999</v>
      </c>
      <c r="G29" s="215">
        <v>899.51176999999996</v>
      </c>
      <c r="H29" s="112">
        <f t="shared" si="1"/>
        <v>0.88411621233647875</v>
      </c>
    </row>
    <row r="30" spans="1:8" ht="20.100000000000001" customHeight="1" x14ac:dyDescent="0.2">
      <c r="A30" s="50">
        <v>43514</v>
      </c>
      <c r="B30" s="38" t="s">
        <v>55</v>
      </c>
      <c r="C30" s="236">
        <v>132.93108333333333</v>
      </c>
      <c r="D30" s="159">
        <v>175.08293</v>
      </c>
      <c r="E30" s="112">
        <f t="shared" si="0"/>
        <v>1.3170954874486969</v>
      </c>
      <c r="F30" s="215">
        <v>797.58650000000011</v>
      </c>
      <c r="G30" s="215">
        <v>1048.4849300000001</v>
      </c>
      <c r="H30" s="112">
        <f t="shared" si="1"/>
        <v>1.3145720620898171</v>
      </c>
    </row>
    <row r="31" spans="1:8" ht="20.100000000000001" customHeight="1" x14ac:dyDescent="0.2">
      <c r="A31" s="37">
        <v>19</v>
      </c>
      <c r="B31" s="38" t="s">
        <v>30</v>
      </c>
      <c r="C31" s="236">
        <v>8.3333333333333339</v>
      </c>
      <c r="D31" s="159">
        <v>0</v>
      </c>
      <c r="E31" s="112">
        <f t="shared" si="0"/>
        <v>0</v>
      </c>
      <c r="F31" s="215">
        <v>50.000000000000007</v>
      </c>
      <c r="G31" s="215">
        <v>0.40382999999999997</v>
      </c>
      <c r="H31" s="112">
        <f t="shared" si="1"/>
        <v>8.076599999999998E-3</v>
      </c>
    </row>
    <row r="32" spans="1:8" ht="20.100000000000001" customHeight="1" x14ac:dyDescent="0.2">
      <c r="A32" s="37">
        <v>20</v>
      </c>
      <c r="B32" s="38" t="s">
        <v>31</v>
      </c>
      <c r="C32" s="236">
        <v>10.4</v>
      </c>
      <c r="D32" s="159">
        <v>0.316</v>
      </c>
      <c r="E32" s="112">
        <f t="shared" si="0"/>
        <v>3.0384615384615385E-2</v>
      </c>
      <c r="F32" s="215">
        <v>62.4</v>
      </c>
      <c r="G32" s="215">
        <v>60.197469999999996</v>
      </c>
      <c r="H32" s="112">
        <f t="shared" si="1"/>
        <v>0.96470304487179481</v>
      </c>
    </row>
    <row r="33" spans="1:9" ht="20.100000000000001" customHeight="1" x14ac:dyDescent="0.2">
      <c r="A33" s="37">
        <v>21</v>
      </c>
      <c r="B33" s="38" t="s">
        <v>32</v>
      </c>
      <c r="C33" s="236">
        <v>8.3333333333333339</v>
      </c>
      <c r="D33" s="159">
        <v>0</v>
      </c>
      <c r="E33" s="112">
        <f t="shared" si="0"/>
        <v>0</v>
      </c>
      <c r="F33" s="215">
        <v>50.000000000000007</v>
      </c>
      <c r="G33" s="215">
        <v>0.25367999999999996</v>
      </c>
      <c r="H33" s="112">
        <f t="shared" si="1"/>
        <v>5.0735999999999984E-3</v>
      </c>
    </row>
    <row r="34" spans="1:9" ht="20.100000000000001" customHeight="1" x14ac:dyDescent="0.2">
      <c r="A34" s="107">
        <v>22</v>
      </c>
      <c r="B34" s="108" t="s">
        <v>33</v>
      </c>
      <c r="C34" s="216">
        <f>C28-C29-C31-C32-C33</f>
        <v>-1937.333333333338</v>
      </c>
      <c r="D34" s="216">
        <f>D28-D29-D31-D32-D33</f>
        <v>-2124.5721600000002</v>
      </c>
      <c r="E34" s="224">
        <f t="shared" si="0"/>
        <v>1.0966477081899493</v>
      </c>
      <c r="F34" s="216">
        <f t="shared" ref="F34:G34" si="14">F28-F29-F31-F32-F33</f>
        <v>-11624.000000000018</v>
      </c>
      <c r="G34" s="216">
        <f t="shared" si="14"/>
        <v>-7252.7430800000066</v>
      </c>
      <c r="H34" s="224">
        <f t="shared" si="1"/>
        <v>0.62394555058499612</v>
      </c>
    </row>
    <row r="35" spans="1:9" ht="20.100000000000001" customHeight="1" x14ac:dyDescent="0.2">
      <c r="A35" s="70"/>
      <c r="B35" s="117" t="s">
        <v>68</v>
      </c>
      <c r="C35" s="117"/>
      <c r="D35" s="117"/>
      <c r="E35" s="83"/>
      <c r="F35" s="219"/>
      <c r="G35" s="219"/>
      <c r="H35" s="83"/>
    </row>
    <row r="36" spans="1:9" ht="20.100000000000001" customHeight="1" x14ac:dyDescent="0.2">
      <c r="A36" s="70"/>
      <c r="B36" s="72" t="s">
        <v>69</v>
      </c>
      <c r="C36" s="217"/>
      <c r="D36" s="218">
        <v>414.03</v>
      </c>
      <c r="E36" s="82"/>
      <c r="F36" s="111"/>
      <c r="G36" s="218">
        <v>414.96999999999997</v>
      </c>
      <c r="H36" s="82"/>
    </row>
    <row r="37" spans="1:9" ht="20.100000000000001" customHeight="1" x14ac:dyDescent="0.2">
      <c r="A37" s="70"/>
      <c r="B37" s="116" t="s">
        <v>95</v>
      </c>
      <c r="C37" s="218"/>
      <c r="D37" s="232">
        <v>3194</v>
      </c>
      <c r="E37" s="34"/>
      <c r="F37" s="76"/>
      <c r="G37" s="215">
        <v>15451</v>
      </c>
      <c r="H37" s="34"/>
      <c r="I37" s="212"/>
    </row>
    <row r="38" spans="1:9" ht="20.100000000000001" customHeight="1" x14ac:dyDescent="0.2">
      <c r="A38" s="70"/>
      <c r="B38" s="73"/>
      <c r="C38" s="30"/>
      <c r="D38" s="30"/>
      <c r="E38" s="74"/>
      <c r="F38" s="31"/>
      <c r="G38" s="191"/>
      <c r="H38" s="74"/>
    </row>
    <row r="39" spans="1:9" ht="20.100000000000001" customHeight="1" x14ac:dyDescent="0.2">
      <c r="A39" s="12"/>
      <c r="B39" s="187" t="s">
        <v>102</v>
      </c>
      <c r="C39" s="215"/>
      <c r="D39" s="215">
        <v>4359.7043199999971</v>
      </c>
      <c r="E39" s="39"/>
      <c r="F39" s="220"/>
      <c r="G39" s="215">
        <v>28655.664939999999</v>
      </c>
      <c r="H39" s="190"/>
    </row>
    <row r="40" spans="1:9" ht="20.100000000000001" customHeight="1" x14ac:dyDescent="0.2">
      <c r="B40" s="187" t="s">
        <v>103</v>
      </c>
      <c r="C40" s="215"/>
      <c r="D40" s="215">
        <v>2688.5222599999997</v>
      </c>
      <c r="F40" s="220"/>
      <c r="G40" s="215">
        <v>18953.25863</v>
      </c>
      <c r="H40" s="191"/>
    </row>
    <row r="41" spans="1:9" ht="20.100000000000001" customHeight="1" x14ac:dyDescent="0.2">
      <c r="B41" s="158" t="s">
        <v>101</v>
      </c>
      <c r="F41" s="1"/>
      <c r="G41" s="1"/>
      <c r="H41" s="1"/>
    </row>
    <row r="42" spans="1:9" ht="20.100000000000001" customHeight="1" x14ac:dyDescent="0.2">
      <c r="B42" s="213" t="s">
        <v>132</v>
      </c>
      <c r="F42" s="1"/>
      <c r="G42" s="1"/>
      <c r="H42" s="1"/>
    </row>
    <row r="43" spans="1:9" ht="20.100000000000001" customHeight="1" x14ac:dyDescent="0.2">
      <c r="B43" s="213"/>
    </row>
    <row r="44" spans="1:9" ht="20.100000000000001" customHeight="1" x14ac:dyDescent="0.2">
      <c r="B44" s="214" t="s">
        <v>127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/>
  <pageMargins left="0.23622047244094491" right="0.23622047244094491" top="0.55118110236220474" bottom="0.55118110236220474" header="0.31496062992125984" footer="0.31496062992125984"/>
  <pageSetup paperSize="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0.5703125" style="2" bestFit="1" customWidth="1"/>
    <col min="6" max="7" width="11.28515625" style="2" customWidth="1"/>
    <col min="8" max="8" width="10.5703125" style="2" bestFit="1" customWidth="1"/>
    <col min="9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9" t="s">
        <v>0</v>
      </c>
      <c r="B2" s="250"/>
      <c r="C2" s="89" t="s">
        <v>112</v>
      </c>
      <c r="D2" s="89" t="s">
        <v>118</v>
      </c>
      <c r="E2" s="89" t="s">
        <v>113</v>
      </c>
      <c r="F2" s="89" t="s">
        <v>114</v>
      </c>
      <c r="G2" s="89" t="s">
        <v>115</v>
      </c>
      <c r="H2" s="89" t="s">
        <v>116</v>
      </c>
      <c r="I2" s="89" t="s">
        <v>117</v>
      </c>
      <c r="J2" s="89" t="s">
        <v>119</v>
      </c>
      <c r="K2" s="89" t="s">
        <v>120</v>
      </c>
      <c r="L2" s="89" t="s">
        <v>121</v>
      </c>
      <c r="M2" s="89" t="s">
        <v>122</v>
      </c>
      <c r="N2" s="89" t="s">
        <v>123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201" t="s">
        <v>73</v>
      </c>
      <c r="B4" s="202" t="s">
        <v>74</v>
      </c>
      <c r="C4" s="192">
        <f>C5</f>
        <v>53878.645369999998</v>
      </c>
      <c r="D4" s="192">
        <f t="shared" ref="D4:N4" si="0">D5</f>
        <v>53675.647729999997</v>
      </c>
      <c r="E4" s="192">
        <f t="shared" si="0"/>
        <v>54261.907500000001</v>
      </c>
      <c r="F4" s="192">
        <f t="shared" si="0"/>
        <v>54464.248119999997</v>
      </c>
      <c r="G4" s="192">
        <f t="shared" si="0"/>
        <v>57981.2889</v>
      </c>
      <c r="H4" s="192">
        <f t="shared" si="0"/>
        <v>57844.891450000003</v>
      </c>
      <c r="I4" s="192">
        <f t="shared" si="0"/>
        <v>0</v>
      </c>
      <c r="J4" s="192">
        <f t="shared" si="0"/>
        <v>0</v>
      </c>
      <c r="K4" s="192">
        <f t="shared" si="0"/>
        <v>0</v>
      </c>
      <c r="L4" s="192">
        <f t="shared" si="0"/>
        <v>0</v>
      </c>
      <c r="M4" s="192">
        <f t="shared" si="0"/>
        <v>0</v>
      </c>
      <c r="N4" s="192">
        <f t="shared" si="0"/>
        <v>0</v>
      </c>
    </row>
    <row r="5" spans="1:14" ht="20.100000000000001" customHeight="1" x14ac:dyDescent="0.2">
      <c r="A5" s="187">
        <v>1</v>
      </c>
      <c r="B5" s="187" t="s">
        <v>77</v>
      </c>
      <c r="C5" s="193">
        <v>53878.645369999998</v>
      </c>
      <c r="D5" s="193">
        <v>53675.647729999997</v>
      </c>
      <c r="E5" s="193">
        <v>54261.907500000001</v>
      </c>
      <c r="F5" s="193">
        <v>54464.248119999997</v>
      </c>
      <c r="G5" s="193">
        <v>57981.2889</v>
      </c>
      <c r="H5" s="193">
        <v>57844.891450000003</v>
      </c>
      <c r="I5" s="192"/>
      <c r="J5" s="192"/>
      <c r="K5" s="192"/>
      <c r="L5" s="192"/>
      <c r="M5" s="192"/>
      <c r="N5" s="192"/>
    </row>
    <row r="6" spans="1:14" ht="20.100000000000001" customHeight="1" x14ac:dyDescent="0.2">
      <c r="A6" s="201" t="s">
        <v>75</v>
      </c>
      <c r="B6" s="202" t="s">
        <v>76</v>
      </c>
      <c r="C6" s="192">
        <f>SUM(C7:C9)</f>
        <v>23578.478210000001</v>
      </c>
      <c r="D6" s="192">
        <f t="shared" ref="D6:N6" si="1">SUM(D7:D9)</f>
        <v>23953.79578</v>
      </c>
      <c r="E6" s="192">
        <f t="shared" si="1"/>
        <v>24886.15304999999</v>
      </c>
      <c r="F6" s="192">
        <f t="shared" si="1"/>
        <v>25217.5625</v>
      </c>
      <c r="G6" s="192">
        <f t="shared" si="1"/>
        <v>24728.259389999999</v>
      </c>
      <c r="H6" s="192">
        <f t="shared" si="1"/>
        <v>24319.311699999998</v>
      </c>
      <c r="I6" s="192">
        <f t="shared" si="1"/>
        <v>0</v>
      </c>
      <c r="J6" s="192">
        <f t="shared" si="1"/>
        <v>0</v>
      </c>
      <c r="K6" s="192">
        <f t="shared" si="1"/>
        <v>0</v>
      </c>
      <c r="L6" s="192">
        <f t="shared" si="1"/>
        <v>0</v>
      </c>
      <c r="M6" s="192">
        <f t="shared" si="1"/>
        <v>0</v>
      </c>
      <c r="N6" s="192">
        <f t="shared" si="1"/>
        <v>0</v>
      </c>
    </row>
    <row r="7" spans="1:14" ht="20.100000000000001" customHeight="1" x14ac:dyDescent="0.2">
      <c r="A7" s="203">
        <v>1</v>
      </c>
      <c r="B7" s="202" t="s">
        <v>3</v>
      </c>
      <c r="C7" s="193">
        <v>4035.4496099999997</v>
      </c>
      <c r="D7" s="193">
        <v>3946.9825699999997</v>
      </c>
      <c r="E7" s="193">
        <v>4680.2225099999996</v>
      </c>
      <c r="F7" s="193">
        <v>5066.3251100000007</v>
      </c>
      <c r="G7" s="193">
        <v>4843.4068200000002</v>
      </c>
      <c r="H7" s="193">
        <v>4644.4807000000001</v>
      </c>
      <c r="I7" s="192"/>
      <c r="J7" s="192"/>
      <c r="K7" s="192"/>
      <c r="L7" s="192"/>
      <c r="M7" s="192"/>
      <c r="N7" s="192"/>
    </row>
    <row r="8" spans="1:14" ht="20.100000000000001" customHeight="1" x14ac:dyDescent="0.2">
      <c r="A8" s="203">
        <v>2</v>
      </c>
      <c r="B8" s="187" t="s">
        <v>2</v>
      </c>
      <c r="C8" s="193">
        <v>12653.86491</v>
      </c>
      <c r="D8" s="193">
        <v>14929.42942</v>
      </c>
      <c r="E8" s="192">
        <v>13423.849309999991</v>
      </c>
      <c r="F8" s="193">
        <v>13213.11024</v>
      </c>
      <c r="G8" s="193">
        <v>13261.529259999999</v>
      </c>
      <c r="H8" s="193">
        <v>15004.7896</v>
      </c>
      <c r="I8" s="192"/>
      <c r="J8" s="192"/>
      <c r="K8" s="192"/>
      <c r="L8" s="192"/>
      <c r="M8" s="192"/>
      <c r="N8" s="192"/>
    </row>
    <row r="9" spans="1:14" ht="20.100000000000001" customHeight="1" x14ac:dyDescent="0.2">
      <c r="A9" s="203">
        <v>3</v>
      </c>
      <c r="B9" s="187" t="s">
        <v>78</v>
      </c>
      <c r="C9" s="193">
        <v>6889.1636900000003</v>
      </c>
      <c r="D9" s="193">
        <v>5077.3837899999999</v>
      </c>
      <c r="E9" s="193">
        <v>6782.0812300000007</v>
      </c>
      <c r="F9" s="193">
        <v>6938.1271500000003</v>
      </c>
      <c r="G9" s="193">
        <v>6623.3233099999998</v>
      </c>
      <c r="H9" s="193">
        <v>4670.0414000000001</v>
      </c>
      <c r="I9" s="192"/>
      <c r="J9" s="192"/>
      <c r="K9" s="192"/>
      <c r="L9" s="192"/>
      <c r="M9" s="192"/>
      <c r="N9" s="192"/>
    </row>
    <row r="10" spans="1:14" ht="20.100000000000001" customHeight="1" x14ac:dyDescent="0.2">
      <c r="A10" s="204" t="s">
        <v>82</v>
      </c>
      <c r="B10" s="187" t="s">
        <v>71</v>
      </c>
      <c r="C10" s="193">
        <v>3.5516799999999997</v>
      </c>
      <c r="D10" s="193">
        <v>3.3007399999999998</v>
      </c>
      <c r="E10" s="193">
        <v>3.2928600000000001</v>
      </c>
      <c r="F10" s="193">
        <v>28.595099999999999</v>
      </c>
      <c r="G10" s="193">
        <v>80.404640000000001</v>
      </c>
      <c r="H10" s="193">
        <v>80.404640000000001</v>
      </c>
      <c r="I10" s="194"/>
      <c r="J10" s="194"/>
      <c r="K10" s="194"/>
      <c r="L10" s="194"/>
      <c r="M10" s="194"/>
      <c r="N10" s="194"/>
    </row>
    <row r="11" spans="1:14" ht="20.100000000000001" customHeight="1" x14ac:dyDescent="0.2">
      <c r="A11" s="205"/>
      <c r="B11" s="206" t="s">
        <v>4</v>
      </c>
      <c r="C11" s="195">
        <f>C4+C6+C10</f>
        <v>77460.675260000004</v>
      </c>
      <c r="D11" s="195">
        <f t="shared" ref="D11:N11" si="2">D4+D6+D10</f>
        <v>77632.744250000003</v>
      </c>
      <c r="E11" s="195">
        <f t="shared" si="2"/>
        <v>79151.353409999996</v>
      </c>
      <c r="F11" s="195">
        <f t="shared" si="2"/>
        <v>79710.40572000001</v>
      </c>
      <c r="G11" s="195">
        <f t="shared" si="2"/>
        <v>82789.952929999999</v>
      </c>
      <c r="H11" s="195">
        <f t="shared" si="2"/>
        <v>82244.607789999995</v>
      </c>
      <c r="I11" s="195">
        <f t="shared" si="2"/>
        <v>0</v>
      </c>
      <c r="J11" s="195">
        <f t="shared" si="2"/>
        <v>0</v>
      </c>
      <c r="K11" s="195">
        <f t="shared" si="2"/>
        <v>0</v>
      </c>
      <c r="L11" s="195">
        <f t="shared" si="2"/>
        <v>0</v>
      </c>
      <c r="M11" s="195">
        <f t="shared" si="2"/>
        <v>0</v>
      </c>
      <c r="N11" s="195">
        <f t="shared" si="2"/>
        <v>0</v>
      </c>
    </row>
    <row r="12" spans="1:14" ht="20.100000000000001" customHeight="1" x14ac:dyDescent="0.2">
      <c r="A12" s="207" t="s">
        <v>65</v>
      </c>
      <c r="B12" s="187"/>
      <c r="C12" s="196"/>
      <c r="D12" s="197"/>
      <c r="E12" s="196"/>
      <c r="F12" s="225"/>
      <c r="G12" s="196"/>
      <c r="H12" s="196"/>
      <c r="I12" s="196"/>
      <c r="J12" s="196"/>
      <c r="K12" s="196"/>
      <c r="L12" s="196"/>
      <c r="M12" s="196"/>
      <c r="N12" s="196"/>
    </row>
    <row r="13" spans="1:14" ht="20.100000000000001" customHeight="1" x14ac:dyDescent="0.2">
      <c r="A13" s="207" t="s">
        <v>79</v>
      </c>
      <c r="B13" s="187" t="s">
        <v>80</v>
      </c>
      <c r="C13" s="193">
        <v>-22508.820769999998</v>
      </c>
      <c r="D13" s="193">
        <v>-23385.048730000002</v>
      </c>
      <c r="E13" s="193">
        <v>-22003.372899999998</v>
      </c>
      <c r="F13" s="193">
        <v>-23200.15756</v>
      </c>
      <c r="G13" s="193">
        <v>-25145.976469999998</v>
      </c>
      <c r="H13" s="193">
        <v>-27270.548629999998</v>
      </c>
      <c r="I13" s="196"/>
      <c r="J13" s="196"/>
      <c r="K13" s="196"/>
      <c r="L13" s="196"/>
      <c r="M13" s="196"/>
      <c r="N13" s="196"/>
    </row>
    <row r="14" spans="1:14" ht="20.100000000000001" customHeight="1" x14ac:dyDescent="0.2">
      <c r="A14" s="207" t="s">
        <v>75</v>
      </c>
      <c r="B14" s="208" t="s">
        <v>81</v>
      </c>
      <c r="C14" s="192">
        <f>SUM(C15:C19)</f>
        <v>99085.297560000006</v>
      </c>
      <c r="D14" s="192">
        <f t="shared" ref="D14:N14" si="3">SUM(D15:D19)</f>
        <v>100136.32969</v>
      </c>
      <c r="E14" s="192">
        <f t="shared" si="3"/>
        <v>100262.54405999999</v>
      </c>
      <c r="F14" s="192">
        <f t="shared" si="3"/>
        <v>102019.54929</v>
      </c>
      <c r="G14" s="192">
        <f t="shared" si="3"/>
        <v>106899.92221000002</v>
      </c>
      <c r="H14" s="192">
        <f t="shared" si="3"/>
        <v>108488.14223</v>
      </c>
      <c r="I14" s="192">
        <f t="shared" si="3"/>
        <v>0</v>
      </c>
      <c r="J14" s="192">
        <f t="shared" si="3"/>
        <v>0</v>
      </c>
      <c r="K14" s="192">
        <f t="shared" si="3"/>
        <v>0</v>
      </c>
      <c r="L14" s="192">
        <f t="shared" si="3"/>
        <v>0</v>
      </c>
      <c r="M14" s="192">
        <f t="shared" si="3"/>
        <v>0</v>
      </c>
      <c r="N14" s="192">
        <f t="shared" si="3"/>
        <v>0</v>
      </c>
    </row>
    <row r="15" spans="1:14" ht="20.100000000000001" customHeight="1" x14ac:dyDescent="0.2">
      <c r="A15" s="209">
        <v>1</v>
      </c>
      <c r="B15" s="187" t="s">
        <v>7</v>
      </c>
      <c r="C15" s="193">
        <v>6421.87806</v>
      </c>
      <c r="D15" s="193">
        <v>6420.3463400000001</v>
      </c>
      <c r="E15" s="193">
        <v>6419.6028399999996</v>
      </c>
      <c r="F15" s="193">
        <v>6418.9604800000006</v>
      </c>
      <c r="G15" s="193">
        <v>6418.6176599999999</v>
      </c>
      <c r="H15" s="193">
        <v>6417.0410000000002</v>
      </c>
      <c r="I15" s="196"/>
      <c r="J15" s="196"/>
      <c r="K15" s="196"/>
      <c r="L15" s="196"/>
      <c r="M15" s="196"/>
      <c r="N15" s="196"/>
    </row>
    <row r="16" spans="1:14" ht="20.100000000000001" customHeight="1" x14ac:dyDescent="0.2">
      <c r="A16" s="209">
        <v>2</v>
      </c>
      <c r="B16" s="187" t="s">
        <v>5</v>
      </c>
      <c r="C16" s="193">
        <v>57907.313880000002</v>
      </c>
      <c r="D16" s="193">
        <v>59108.193370000001</v>
      </c>
      <c r="E16" s="193">
        <v>59179.363649999999</v>
      </c>
      <c r="F16" s="193">
        <v>60980.110700000005</v>
      </c>
      <c r="G16" s="193">
        <v>66040.320630000002</v>
      </c>
      <c r="H16" s="193">
        <v>67780.161640000006</v>
      </c>
      <c r="I16" s="196"/>
      <c r="J16" s="196"/>
      <c r="K16" s="196"/>
      <c r="L16" s="196"/>
      <c r="M16" s="196"/>
      <c r="N16" s="196"/>
    </row>
    <row r="17" spans="1:14" ht="20.100000000000001" customHeight="1" x14ac:dyDescent="0.2">
      <c r="A17" s="209">
        <v>3</v>
      </c>
      <c r="B17" s="210" t="s">
        <v>8</v>
      </c>
      <c r="C17" s="198">
        <v>1007.38612</v>
      </c>
      <c r="D17" s="193">
        <v>1025.9205200000001</v>
      </c>
      <c r="E17" s="193">
        <v>1041.66857</v>
      </c>
      <c r="F17" s="193">
        <v>1062.1740300000001</v>
      </c>
      <c r="G17" s="193">
        <v>1084.76566</v>
      </c>
      <c r="H17" s="193">
        <v>1102.14456</v>
      </c>
      <c r="I17" s="196"/>
      <c r="J17" s="196"/>
      <c r="K17" s="196"/>
      <c r="L17" s="196"/>
      <c r="M17" s="196"/>
      <c r="N17" s="196"/>
    </row>
    <row r="18" spans="1:14" ht="20.100000000000001" customHeight="1" x14ac:dyDescent="0.2">
      <c r="A18" s="209">
        <v>4</v>
      </c>
      <c r="B18" s="209" t="s">
        <v>66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 ht="20.100000000000001" customHeight="1" x14ac:dyDescent="0.2">
      <c r="A19" s="203">
        <v>5</v>
      </c>
      <c r="B19" s="187" t="s">
        <v>6</v>
      </c>
      <c r="C19" s="193">
        <v>33748.719499999999</v>
      </c>
      <c r="D19" s="193">
        <v>33581.869460000002</v>
      </c>
      <c r="E19" s="193">
        <v>33621.909</v>
      </c>
      <c r="F19" s="193">
        <v>33558.304080000002</v>
      </c>
      <c r="G19" s="193">
        <v>33356.218260000001</v>
      </c>
      <c r="H19" s="193">
        <v>33188.795030000001</v>
      </c>
      <c r="I19" s="192"/>
      <c r="J19" s="192"/>
      <c r="K19" s="192"/>
      <c r="L19" s="192"/>
      <c r="M19" s="192"/>
      <c r="N19" s="192"/>
    </row>
    <row r="20" spans="1:14" ht="20.100000000000001" customHeight="1" x14ac:dyDescent="0.2">
      <c r="A20" s="211" t="s">
        <v>82</v>
      </c>
      <c r="B20" s="187" t="s">
        <v>70</v>
      </c>
      <c r="C20" s="193">
        <v>884.19846999999993</v>
      </c>
      <c r="D20" s="193">
        <v>881.46329000000003</v>
      </c>
      <c r="E20" s="193">
        <v>892.18224999999995</v>
      </c>
      <c r="F20" s="193">
        <v>891.01399000000004</v>
      </c>
      <c r="G20" s="193">
        <v>1036.00719</v>
      </c>
      <c r="H20" s="193">
        <v>1027.0141899999999</v>
      </c>
      <c r="I20" s="199"/>
      <c r="J20" s="199"/>
      <c r="K20" s="199"/>
      <c r="L20" s="199"/>
      <c r="M20" s="199"/>
      <c r="N20" s="199"/>
    </row>
    <row r="21" spans="1:14" ht="20.100000000000001" customHeight="1" x14ac:dyDescent="0.2">
      <c r="A21" s="205"/>
      <c r="B21" s="206" t="s">
        <v>67</v>
      </c>
      <c r="C21" s="200">
        <f>C13+C14+C20</f>
        <v>77460.675260000018</v>
      </c>
      <c r="D21" s="200">
        <f t="shared" ref="D21:N21" si="4">D13+D14+D20</f>
        <v>77632.744250000003</v>
      </c>
      <c r="E21" s="200">
        <f t="shared" si="4"/>
        <v>79151.353409999982</v>
      </c>
      <c r="F21" s="200">
        <f t="shared" si="4"/>
        <v>79710.40572000001</v>
      </c>
      <c r="G21" s="200">
        <f t="shared" si="4"/>
        <v>82789.952930000029</v>
      </c>
      <c r="H21" s="200">
        <f t="shared" si="4"/>
        <v>82244.607789999995</v>
      </c>
      <c r="I21" s="200">
        <f t="shared" si="4"/>
        <v>0</v>
      </c>
      <c r="J21" s="200">
        <f t="shared" si="4"/>
        <v>0</v>
      </c>
      <c r="K21" s="200">
        <f t="shared" si="4"/>
        <v>0</v>
      </c>
      <c r="L21" s="200">
        <f t="shared" si="4"/>
        <v>0</v>
      </c>
      <c r="M21" s="200">
        <f t="shared" si="4"/>
        <v>0</v>
      </c>
      <c r="N21" s="200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4" t="s">
        <v>48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0.100000000000001" customHeight="1" x14ac:dyDescent="0.2">
      <c r="A24" s="11"/>
      <c r="B24" s="3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0.100000000000001" customHeight="1" x14ac:dyDescent="0.2">
      <c r="A25" s="11"/>
      <c r="B25" s="1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30"/>
      <c r="B29" s="3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">
      <c r="A30" s="30"/>
      <c r="B30" s="3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30"/>
      <c r="B31" s="30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x14ac:dyDescent="0.2">
      <c r="A32" s="30"/>
      <c r="B32" s="3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x14ac:dyDescent="0.2">
      <c r="A33" s="30"/>
      <c r="B33" s="30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">
      <c r="A34" s="30"/>
      <c r="B34" s="30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A35" s="30"/>
      <c r="B35" s="30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">
      <c r="A36" s="30"/>
      <c r="B36" s="3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x14ac:dyDescent="0.2">
      <c r="A37" s="30"/>
      <c r="B37" s="3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18"/>
      <c r="B1" s="119" t="str">
        <f>Cover!A9</f>
        <v>Univerzitná nemocnica Martin</v>
      </c>
      <c r="C1" s="120"/>
      <c r="D1" s="121"/>
      <c r="E1" s="121"/>
      <c r="F1" s="121"/>
      <c r="G1" s="121"/>
      <c r="H1" s="46"/>
    </row>
    <row r="2" spans="1:28" ht="24.75" customHeight="1" thickBot="1" x14ac:dyDescent="0.25">
      <c r="A2" s="256" t="s">
        <v>0</v>
      </c>
      <c r="B2" s="257"/>
      <c r="C2" s="174" t="s">
        <v>104</v>
      </c>
      <c r="D2" s="174" t="s">
        <v>124</v>
      </c>
      <c r="E2" s="174" t="s">
        <v>125</v>
      </c>
      <c r="F2" s="174" t="s">
        <v>128</v>
      </c>
      <c r="G2" s="174" t="s">
        <v>129</v>
      </c>
      <c r="H2" s="174" t="s">
        <v>134</v>
      </c>
      <c r="I2" s="174" t="s">
        <v>105</v>
      </c>
      <c r="J2" s="174" t="s">
        <v>106</v>
      </c>
      <c r="K2" s="174" t="s">
        <v>107</v>
      </c>
      <c r="L2" s="174" t="s">
        <v>108</v>
      </c>
      <c r="M2" s="174" t="s">
        <v>109</v>
      </c>
      <c r="N2" s="131" t="s">
        <v>110</v>
      </c>
    </row>
    <row r="3" spans="1:28" ht="18" customHeight="1" x14ac:dyDescent="0.25">
      <c r="A3" s="153" t="s">
        <v>87</v>
      </c>
      <c r="B3" s="154"/>
      <c r="C3" s="182">
        <v>1482</v>
      </c>
      <c r="D3" s="186">
        <f t="shared" ref="D3:K3" si="0">C40</f>
        <v>1669</v>
      </c>
      <c r="E3" s="183">
        <f t="shared" si="0"/>
        <v>73</v>
      </c>
      <c r="F3" s="183">
        <f t="shared" si="0"/>
        <v>1739</v>
      </c>
      <c r="G3" s="183">
        <f t="shared" si="0"/>
        <v>1567</v>
      </c>
      <c r="H3" s="183">
        <f t="shared" si="0"/>
        <v>1594</v>
      </c>
      <c r="I3" s="183">
        <f t="shared" si="0"/>
        <v>24</v>
      </c>
      <c r="J3" s="183">
        <f t="shared" si="0"/>
        <v>940</v>
      </c>
      <c r="K3" s="183">
        <f t="shared" si="0"/>
        <v>600</v>
      </c>
      <c r="L3" s="183">
        <f t="shared" ref="K3:L3" si="1">K40</f>
        <v>260</v>
      </c>
      <c r="M3" s="183">
        <f>L40</f>
        <v>260</v>
      </c>
      <c r="N3" s="155">
        <f>M40</f>
        <v>260</v>
      </c>
    </row>
    <row r="4" spans="1:28" x14ac:dyDescent="0.2">
      <c r="A4" s="251" t="s">
        <v>56</v>
      </c>
      <c r="B4" s="252"/>
      <c r="C4" s="181"/>
      <c r="D4" s="181"/>
      <c r="E4" s="181"/>
      <c r="F4" s="181"/>
      <c r="G4" s="149"/>
      <c r="H4" s="181"/>
      <c r="I4" s="181"/>
      <c r="J4" s="150"/>
      <c r="K4" s="151"/>
      <c r="L4" s="181"/>
      <c r="M4" s="181"/>
      <c r="N4" s="152"/>
    </row>
    <row r="5" spans="1:28" ht="14.1" customHeight="1" x14ac:dyDescent="0.2">
      <c r="A5" s="95"/>
      <c r="B5" s="94" t="s">
        <v>57</v>
      </c>
      <c r="C5" s="167"/>
      <c r="D5" s="168"/>
      <c r="E5" s="168"/>
      <c r="F5" s="168"/>
      <c r="G5" s="164"/>
      <c r="H5" s="162"/>
      <c r="I5" s="164"/>
      <c r="J5" s="162"/>
      <c r="K5" s="162"/>
      <c r="L5" s="168"/>
      <c r="M5" s="168"/>
      <c r="N5" s="91"/>
      <c r="O5" s="60"/>
      <c r="Q5" s="61"/>
      <c r="R5" s="61"/>
      <c r="T5" s="61"/>
      <c r="U5" s="61"/>
      <c r="V5" s="62"/>
      <c r="W5" s="62"/>
      <c r="X5" s="62"/>
      <c r="Y5" s="62"/>
      <c r="Z5" s="62"/>
      <c r="AA5" s="62"/>
      <c r="AB5" s="62"/>
    </row>
    <row r="6" spans="1:28" ht="14.1" customHeight="1" x14ac:dyDescent="0.2">
      <c r="A6" s="95"/>
      <c r="B6" s="94" t="s">
        <v>58</v>
      </c>
      <c r="C6" s="167">
        <v>0</v>
      </c>
      <c r="D6" s="168">
        <v>0</v>
      </c>
      <c r="E6" s="168">
        <v>0</v>
      </c>
      <c r="F6" s="168">
        <v>0</v>
      </c>
      <c r="G6" s="164">
        <v>0</v>
      </c>
      <c r="H6" s="162">
        <v>0</v>
      </c>
      <c r="I6" s="164">
        <v>0</v>
      </c>
      <c r="J6" s="162">
        <v>0</v>
      </c>
      <c r="K6" s="162">
        <v>0</v>
      </c>
      <c r="L6" s="168"/>
      <c r="M6" s="168"/>
      <c r="N6" s="91"/>
      <c r="O6" s="60"/>
      <c r="V6" s="62"/>
      <c r="W6" s="62"/>
      <c r="X6" s="62"/>
      <c r="Y6" s="62"/>
      <c r="Z6" s="62"/>
      <c r="AA6" s="62"/>
      <c r="AB6" s="62"/>
    </row>
    <row r="7" spans="1:28" ht="14.1" customHeight="1" x14ac:dyDescent="0.2">
      <c r="A7" s="95"/>
      <c r="B7" s="94" t="s">
        <v>59</v>
      </c>
      <c r="C7" s="167">
        <v>0</v>
      </c>
      <c r="D7" s="168">
        <v>0</v>
      </c>
      <c r="E7" s="168">
        <v>0</v>
      </c>
      <c r="F7" s="168">
        <v>0</v>
      </c>
      <c r="G7" s="164">
        <v>0</v>
      </c>
      <c r="H7" s="162">
        <v>0</v>
      </c>
      <c r="I7" s="164">
        <v>0</v>
      </c>
      <c r="J7" s="162">
        <v>0</v>
      </c>
      <c r="K7" s="162">
        <v>0</v>
      </c>
      <c r="L7" s="168"/>
      <c r="M7" s="168"/>
      <c r="N7" s="91"/>
      <c r="O7" s="60"/>
      <c r="V7" s="62"/>
      <c r="W7" s="62"/>
      <c r="X7" s="62"/>
      <c r="Y7" s="62"/>
      <c r="Z7" s="62"/>
      <c r="AA7" s="62"/>
      <c r="AB7" s="62"/>
    </row>
    <row r="8" spans="1:28" ht="14.1" customHeight="1" thickBot="1" x14ac:dyDescent="0.25">
      <c r="A8" s="122"/>
      <c r="B8" s="123" t="s">
        <v>63</v>
      </c>
      <c r="C8" s="172">
        <v>3</v>
      </c>
      <c r="D8" s="173">
        <v>3</v>
      </c>
      <c r="E8" s="173">
        <v>3</v>
      </c>
      <c r="F8" s="173">
        <v>3</v>
      </c>
      <c r="G8" s="234">
        <v>3</v>
      </c>
      <c r="H8" s="235">
        <v>3</v>
      </c>
      <c r="I8" s="234">
        <v>3</v>
      </c>
      <c r="J8" s="235">
        <v>3</v>
      </c>
      <c r="K8" s="235">
        <v>3</v>
      </c>
      <c r="L8" s="173"/>
      <c r="M8" s="173"/>
      <c r="N8" s="124"/>
      <c r="O8" s="60"/>
      <c r="Q8" s="61"/>
      <c r="V8" s="62"/>
      <c r="W8" s="62"/>
      <c r="X8" s="62"/>
      <c r="Y8" s="62"/>
      <c r="Z8" s="62"/>
      <c r="AA8" s="62"/>
      <c r="AB8" s="62"/>
    </row>
    <row r="9" spans="1:28" ht="14.1" customHeight="1" x14ac:dyDescent="0.2">
      <c r="A9" s="134" t="s">
        <v>34</v>
      </c>
      <c r="B9" s="135"/>
      <c r="C9" s="185">
        <f>C17</f>
        <v>7577</v>
      </c>
      <c r="D9" s="185">
        <f t="shared" ref="D9:K9" si="2">D17</f>
        <v>5758</v>
      </c>
      <c r="E9" s="185">
        <f t="shared" si="2"/>
        <v>8892</v>
      </c>
      <c r="F9" s="185">
        <f t="shared" si="2"/>
        <v>7076</v>
      </c>
      <c r="G9" s="185">
        <f t="shared" si="2"/>
        <v>7440</v>
      </c>
      <c r="H9" s="185">
        <f t="shared" si="2"/>
        <v>6071</v>
      </c>
      <c r="I9" s="185">
        <f t="shared" si="2"/>
        <v>8787</v>
      </c>
      <c r="J9" s="185">
        <f t="shared" si="2"/>
        <v>7200</v>
      </c>
      <c r="K9" s="185">
        <f t="shared" si="2"/>
        <v>7200</v>
      </c>
      <c r="L9" s="185">
        <f t="shared" ref="K9:N9" si="3">L17</f>
        <v>0</v>
      </c>
      <c r="M9" s="185">
        <f t="shared" si="3"/>
        <v>0</v>
      </c>
      <c r="N9" s="188">
        <f t="shared" si="3"/>
        <v>0</v>
      </c>
    </row>
    <row r="10" spans="1:28" ht="14.1" customHeight="1" x14ac:dyDescent="0.2">
      <c r="A10" s="55"/>
      <c r="B10" s="96" t="s">
        <v>13</v>
      </c>
      <c r="C10" s="163">
        <v>5245</v>
      </c>
      <c r="D10" s="164">
        <v>5292</v>
      </c>
      <c r="E10" s="164">
        <v>5316</v>
      </c>
      <c r="F10" s="162">
        <v>5235</v>
      </c>
      <c r="G10" s="164">
        <v>5132</v>
      </c>
      <c r="H10" s="162">
        <v>5124</v>
      </c>
      <c r="I10" s="162">
        <v>5140</v>
      </c>
      <c r="J10" s="162">
        <v>5200</v>
      </c>
      <c r="K10" s="162">
        <v>5200</v>
      </c>
      <c r="L10" s="162"/>
      <c r="M10" s="162"/>
      <c r="N10" s="63"/>
      <c r="Q10" s="61"/>
      <c r="V10" s="62"/>
      <c r="W10" s="62"/>
      <c r="X10" s="62"/>
      <c r="Y10" s="62"/>
      <c r="Z10" s="62"/>
      <c r="AA10" s="62"/>
      <c r="AB10" s="62"/>
    </row>
    <row r="11" spans="1:28" ht="14.1" customHeight="1" x14ac:dyDescent="0.2">
      <c r="A11" s="55"/>
      <c r="B11" s="96" t="s">
        <v>14</v>
      </c>
      <c r="C11" s="163">
        <v>1537</v>
      </c>
      <c r="D11" s="164">
        <v>8</v>
      </c>
      <c r="E11" s="164">
        <v>3147</v>
      </c>
      <c r="F11" s="162">
        <v>1517</v>
      </c>
      <c r="G11" s="164">
        <v>1575</v>
      </c>
      <c r="H11" s="162">
        <v>0</v>
      </c>
      <c r="I11" s="162">
        <v>3000</v>
      </c>
      <c r="J11" s="162">
        <v>1500</v>
      </c>
      <c r="K11" s="162">
        <v>1500</v>
      </c>
      <c r="L11" s="162"/>
      <c r="M11" s="162"/>
      <c r="N11" s="63"/>
      <c r="V11" s="62"/>
      <c r="W11" s="62"/>
      <c r="X11" s="62"/>
      <c r="Y11" s="62"/>
      <c r="Z11" s="62"/>
      <c r="AA11" s="62"/>
      <c r="AB11" s="62"/>
    </row>
    <row r="12" spans="1:28" ht="14.1" customHeight="1" x14ac:dyDescent="0.2">
      <c r="A12" s="55"/>
      <c r="B12" s="96" t="s">
        <v>15</v>
      </c>
      <c r="C12" s="163">
        <v>335</v>
      </c>
      <c r="D12" s="164">
        <v>351</v>
      </c>
      <c r="E12" s="164">
        <v>318</v>
      </c>
      <c r="F12" s="162">
        <v>281</v>
      </c>
      <c r="G12" s="164">
        <v>465</v>
      </c>
      <c r="H12" s="162">
        <v>405</v>
      </c>
      <c r="I12" s="162">
        <v>385</v>
      </c>
      <c r="J12" s="162">
        <v>400</v>
      </c>
      <c r="K12" s="162">
        <v>400</v>
      </c>
      <c r="L12" s="162"/>
      <c r="M12" s="162"/>
      <c r="N12" s="63"/>
      <c r="P12" s="253"/>
      <c r="Q12" s="253"/>
      <c r="V12" s="62"/>
      <c r="W12" s="62"/>
      <c r="X12" s="62"/>
      <c r="Y12" s="62"/>
      <c r="Z12" s="62"/>
      <c r="AA12" s="62"/>
      <c r="AB12" s="62"/>
    </row>
    <row r="13" spans="1:28" ht="14.1" customHeight="1" x14ac:dyDescent="0.2">
      <c r="A13" s="136"/>
      <c r="B13" s="137" t="s">
        <v>35</v>
      </c>
      <c r="C13" s="175">
        <f>C10+C11+C12</f>
        <v>7117</v>
      </c>
      <c r="D13" s="175">
        <f t="shared" ref="D13:K13" si="4">D10+D11+D12</f>
        <v>5651</v>
      </c>
      <c r="E13" s="175">
        <f t="shared" si="4"/>
        <v>8781</v>
      </c>
      <c r="F13" s="175">
        <f t="shared" si="4"/>
        <v>7033</v>
      </c>
      <c r="G13" s="175">
        <f t="shared" si="4"/>
        <v>7172</v>
      </c>
      <c r="H13" s="175">
        <f t="shared" si="4"/>
        <v>5529</v>
      </c>
      <c r="I13" s="175">
        <f t="shared" si="4"/>
        <v>8525</v>
      </c>
      <c r="J13" s="175">
        <f t="shared" si="4"/>
        <v>7100</v>
      </c>
      <c r="K13" s="175">
        <f t="shared" si="4"/>
        <v>7100</v>
      </c>
      <c r="L13" s="175">
        <f t="shared" ref="K13:N13" si="5">L10+L11+L12</f>
        <v>0</v>
      </c>
      <c r="M13" s="175">
        <f t="shared" si="5"/>
        <v>0</v>
      </c>
      <c r="N13" s="138">
        <f t="shared" si="5"/>
        <v>0</v>
      </c>
    </row>
    <row r="14" spans="1:28" ht="14.1" customHeight="1" x14ac:dyDescent="0.2">
      <c r="A14" s="55"/>
      <c r="B14" s="94" t="s">
        <v>36</v>
      </c>
      <c r="C14" s="163">
        <v>460</v>
      </c>
      <c r="D14" s="164">
        <v>107</v>
      </c>
      <c r="E14" s="164">
        <v>111</v>
      </c>
      <c r="F14" s="162">
        <v>43</v>
      </c>
      <c r="G14" s="164">
        <v>268</v>
      </c>
      <c r="H14" s="162">
        <v>542</v>
      </c>
      <c r="I14" s="162">
        <v>262</v>
      </c>
      <c r="J14" s="166">
        <v>100</v>
      </c>
      <c r="K14" s="162">
        <v>100</v>
      </c>
      <c r="L14" s="162"/>
      <c r="M14" s="162"/>
      <c r="N14" s="63"/>
      <c r="P14" s="61"/>
      <c r="Q14" s="61"/>
      <c r="V14" s="62"/>
      <c r="W14" s="62"/>
      <c r="X14" s="62"/>
      <c r="Y14" s="62"/>
      <c r="Z14" s="62"/>
      <c r="AA14" s="62"/>
      <c r="AB14" s="62"/>
    </row>
    <row r="15" spans="1:28" ht="14.1" customHeight="1" x14ac:dyDescent="0.2">
      <c r="A15" s="92"/>
      <c r="B15" s="94" t="s">
        <v>61</v>
      </c>
      <c r="C15" s="170">
        <v>0</v>
      </c>
      <c r="D15" s="169">
        <v>0</v>
      </c>
      <c r="E15" s="169">
        <v>0</v>
      </c>
      <c r="F15" s="168">
        <v>0</v>
      </c>
      <c r="G15" s="164">
        <v>0</v>
      </c>
      <c r="H15" s="162">
        <v>0</v>
      </c>
      <c r="I15" s="162">
        <v>0</v>
      </c>
      <c r="J15" s="162">
        <v>0</v>
      </c>
      <c r="K15" s="162">
        <v>0</v>
      </c>
      <c r="L15" s="168"/>
      <c r="M15" s="168"/>
      <c r="N15" s="91"/>
      <c r="O15" s="60"/>
      <c r="P15" s="61"/>
      <c r="Q15" s="61"/>
      <c r="V15" s="62"/>
      <c r="W15" s="62"/>
      <c r="X15" s="62"/>
      <c r="Y15" s="62"/>
      <c r="Z15" s="62"/>
      <c r="AA15" s="62"/>
      <c r="AB15" s="62"/>
    </row>
    <row r="16" spans="1:28" ht="14.1" customHeight="1" x14ac:dyDescent="0.2">
      <c r="A16" s="92"/>
      <c r="B16" s="94" t="s">
        <v>60</v>
      </c>
      <c r="C16" s="170">
        <v>0</v>
      </c>
      <c r="D16" s="169">
        <v>0</v>
      </c>
      <c r="E16" s="169">
        <v>0</v>
      </c>
      <c r="F16" s="168">
        <v>0</v>
      </c>
      <c r="G16" s="164">
        <v>0</v>
      </c>
      <c r="H16" s="162">
        <v>0</v>
      </c>
      <c r="I16" s="162">
        <v>0</v>
      </c>
      <c r="J16" s="162">
        <v>0</v>
      </c>
      <c r="K16" s="162">
        <v>0</v>
      </c>
      <c r="L16" s="168"/>
      <c r="M16" s="168"/>
      <c r="N16" s="91"/>
      <c r="O16" s="60"/>
      <c r="P16" s="61"/>
      <c r="Q16" s="61"/>
      <c r="V16" s="62"/>
      <c r="W16" s="62"/>
      <c r="X16" s="62"/>
      <c r="Y16" s="62"/>
      <c r="Z16" s="62"/>
      <c r="AA16" s="62"/>
      <c r="AB16" s="62"/>
    </row>
    <row r="17" spans="1:28" ht="14.1" customHeight="1" thickBot="1" x14ac:dyDescent="0.25">
      <c r="A17" s="143"/>
      <c r="B17" s="144" t="s">
        <v>64</v>
      </c>
      <c r="C17" s="179">
        <f>SUM(C13:C16)</f>
        <v>7577</v>
      </c>
      <c r="D17" s="179">
        <f t="shared" ref="D17" si="6">SUM(D13:D16)</f>
        <v>5758</v>
      </c>
      <c r="E17" s="179">
        <f t="shared" ref="E17" si="7">SUM(E13:E16)</f>
        <v>8892</v>
      </c>
      <c r="F17" s="179">
        <f t="shared" ref="F17:K17" si="8">SUM(F13:F16)</f>
        <v>7076</v>
      </c>
      <c r="G17" s="179">
        <f t="shared" si="8"/>
        <v>7440</v>
      </c>
      <c r="H17" s="179">
        <f t="shared" si="8"/>
        <v>6071</v>
      </c>
      <c r="I17" s="179">
        <f t="shared" si="8"/>
        <v>8787</v>
      </c>
      <c r="J17" s="179">
        <f t="shared" si="8"/>
        <v>7200</v>
      </c>
      <c r="K17" s="179">
        <f t="shared" si="8"/>
        <v>7200</v>
      </c>
      <c r="L17" s="179">
        <f t="shared" ref="K17:N17" si="9">SUM(L13:L16)</f>
        <v>0</v>
      </c>
      <c r="M17" s="179">
        <f t="shared" si="9"/>
        <v>0</v>
      </c>
      <c r="N17" s="145">
        <f t="shared" si="9"/>
        <v>0</v>
      </c>
    </row>
    <row r="18" spans="1:28" ht="14.1" customHeight="1" x14ac:dyDescent="0.2">
      <c r="A18" s="132" t="s">
        <v>37</v>
      </c>
      <c r="B18" s="133"/>
      <c r="C18" s="178">
        <f>C38</f>
        <v>7390</v>
      </c>
      <c r="D18" s="178">
        <f t="shared" ref="D18:K18" si="10">D38</f>
        <v>7354</v>
      </c>
      <c r="E18" s="178">
        <f t="shared" si="10"/>
        <v>7226</v>
      </c>
      <c r="F18" s="178">
        <f t="shared" si="10"/>
        <v>7248</v>
      </c>
      <c r="G18" s="178">
        <f t="shared" si="10"/>
        <v>7413</v>
      </c>
      <c r="H18" s="178">
        <f t="shared" si="10"/>
        <v>7641</v>
      </c>
      <c r="I18" s="178">
        <f t="shared" si="10"/>
        <v>7871</v>
      </c>
      <c r="J18" s="178">
        <f t="shared" si="10"/>
        <v>7540</v>
      </c>
      <c r="K18" s="178">
        <f t="shared" si="10"/>
        <v>7540</v>
      </c>
      <c r="L18" s="178">
        <f t="shared" ref="K18:N18" si="11">L38</f>
        <v>0</v>
      </c>
      <c r="M18" s="178">
        <f t="shared" si="11"/>
        <v>0</v>
      </c>
      <c r="N18" s="189">
        <f t="shared" si="11"/>
        <v>0</v>
      </c>
    </row>
    <row r="19" spans="1:28" ht="14.1" customHeight="1" x14ac:dyDescent="0.2">
      <c r="A19" s="56"/>
      <c r="B19" s="97" t="s">
        <v>89</v>
      </c>
      <c r="C19" s="163">
        <v>3313</v>
      </c>
      <c r="D19" s="164">
        <v>3424</v>
      </c>
      <c r="E19" s="164">
        <v>3370</v>
      </c>
      <c r="F19" s="164">
        <v>3324</v>
      </c>
      <c r="G19" s="164">
        <v>3412</v>
      </c>
      <c r="H19" s="164">
        <v>3551</v>
      </c>
      <c r="I19" s="164">
        <v>3770</v>
      </c>
      <c r="J19" s="164">
        <v>3500</v>
      </c>
      <c r="K19" s="162">
        <v>3500</v>
      </c>
      <c r="L19" s="164"/>
      <c r="M19" s="164"/>
      <c r="N19" s="64"/>
      <c r="P19" s="65"/>
      <c r="V19" s="62"/>
      <c r="W19" s="62"/>
      <c r="X19" s="62"/>
      <c r="Y19" s="62"/>
      <c r="Z19" s="62"/>
      <c r="AA19" s="62"/>
      <c r="AB19" s="62"/>
    </row>
    <row r="20" spans="1:28" ht="14.1" customHeight="1" x14ac:dyDescent="0.2">
      <c r="A20" s="57"/>
      <c r="B20" s="98" t="s">
        <v>90</v>
      </c>
      <c r="C20" s="163">
        <v>1739</v>
      </c>
      <c r="D20" s="164">
        <v>878</v>
      </c>
      <c r="E20" s="164">
        <v>863</v>
      </c>
      <c r="F20" s="164">
        <v>847</v>
      </c>
      <c r="G20" s="164">
        <v>879</v>
      </c>
      <c r="H20" s="164">
        <v>915</v>
      </c>
      <c r="I20" s="164">
        <v>534</v>
      </c>
      <c r="J20" s="164">
        <v>900</v>
      </c>
      <c r="K20" s="162">
        <v>900</v>
      </c>
      <c r="L20" s="164"/>
      <c r="M20" s="164"/>
      <c r="N20" s="64"/>
      <c r="P20" s="66"/>
      <c r="V20" s="62"/>
      <c r="W20" s="62"/>
      <c r="X20" s="62"/>
      <c r="Y20" s="62"/>
      <c r="Z20" s="62"/>
      <c r="AA20" s="62"/>
      <c r="AB20" s="62"/>
    </row>
    <row r="21" spans="1:28" ht="14.1" customHeight="1" x14ac:dyDescent="0.2">
      <c r="A21" s="56"/>
      <c r="B21" s="97" t="s">
        <v>38</v>
      </c>
      <c r="C21" s="163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67">
        <v>0</v>
      </c>
      <c r="K21" s="162">
        <v>0</v>
      </c>
      <c r="L21" s="164"/>
      <c r="M21" s="164"/>
      <c r="N21" s="64"/>
      <c r="V21" s="62"/>
      <c r="W21" s="62"/>
      <c r="X21" s="62"/>
      <c r="Y21" s="62"/>
      <c r="Z21" s="62"/>
      <c r="AA21" s="62"/>
      <c r="AB21" s="62"/>
    </row>
    <row r="22" spans="1:28" ht="14.1" customHeight="1" x14ac:dyDescent="0.2">
      <c r="A22" s="139"/>
      <c r="B22" s="140" t="s">
        <v>39</v>
      </c>
      <c r="C22" s="176">
        <f>SUM(C19:C21)</f>
        <v>5052</v>
      </c>
      <c r="D22" s="176">
        <f t="shared" ref="D22" si="12">SUM(D19:D21)</f>
        <v>4302</v>
      </c>
      <c r="E22" s="176">
        <f t="shared" ref="E22" si="13">SUM(E19:E21)</f>
        <v>4233</v>
      </c>
      <c r="F22" s="176">
        <f t="shared" ref="F22:K22" si="14">SUM(F19:F21)</f>
        <v>4171</v>
      </c>
      <c r="G22" s="176">
        <f t="shared" si="14"/>
        <v>4291</v>
      </c>
      <c r="H22" s="176">
        <f t="shared" si="14"/>
        <v>4466</v>
      </c>
      <c r="I22" s="176">
        <f t="shared" si="14"/>
        <v>4304</v>
      </c>
      <c r="J22" s="176">
        <f t="shared" si="14"/>
        <v>4400</v>
      </c>
      <c r="K22" s="176">
        <f t="shared" si="14"/>
        <v>4400</v>
      </c>
      <c r="L22" s="176">
        <f t="shared" ref="K22:N22" si="15">SUM(L19:L21)</f>
        <v>0</v>
      </c>
      <c r="M22" s="176">
        <f t="shared" si="15"/>
        <v>0</v>
      </c>
      <c r="N22" s="141">
        <f t="shared" si="15"/>
        <v>0</v>
      </c>
    </row>
    <row r="23" spans="1:28" ht="14.1" customHeight="1" x14ac:dyDescent="0.2">
      <c r="A23" s="58"/>
      <c r="B23" s="99" t="s">
        <v>21</v>
      </c>
      <c r="C23" s="163">
        <v>760</v>
      </c>
      <c r="D23" s="164">
        <v>1257</v>
      </c>
      <c r="E23" s="164">
        <v>1201</v>
      </c>
      <c r="F23" s="164">
        <v>727</v>
      </c>
      <c r="G23" s="164">
        <v>1031</v>
      </c>
      <c r="H23" s="164">
        <v>935</v>
      </c>
      <c r="I23" s="164">
        <v>1000</v>
      </c>
      <c r="J23" s="162">
        <v>900</v>
      </c>
      <c r="K23" s="162">
        <v>900</v>
      </c>
      <c r="L23" s="164"/>
      <c r="M23" s="164"/>
      <c r="N23" s="64"/>
      <c r="P23" s="46"/>
      <c r="V23" s="62"/>
      <c r="W23" s="62"/>
      <c r="X23" s="62"/>
      <c r="Y23" s="62"/>
      <c r="Z23" s="62"/>
      <c r="AA23" s="62"/>
      <c r="AB23" s="62"/>
    </row>
    <row r="24" spans="1:28" ht="14.1" customHeight="1" x14ac:dyDescent="0.2">
      <c r="A24" s="58"/>
      <c r="B24" s="99" t="s">
        <v>83</v>
      </c>
      <c r="C24" s="163">
        <v>131</v>
      </c>
      <c r="D24" s="164">
        <v>117</v>
      </c>
      <c r="E24" s="164">
        <v>98</v>
      </c>
      <c r="F24" s="164">
        <v>108</v>
      </c>
      <c r="G24" s="164">
        <v>122</v>
      </c>
      <c r="H24" s="164">
        <v>101</v>
      </c>
      <c r="I24" s="164">
        <v>104</v>
      </c>
      <c r="J24" s="162">
        <v>170</v>
      </c>
      <c r="K24" s="162">
        <v>170</v>
      </c>
      <c r="L24" s="164"/>
      <c r="M24" s="164"/>
      <c r="N24" s="64"/>
      <c r="P24" s="46"/>
      <c r="V24" s="62"/>
      <c r="W24" s="62"/>
      <c r="X24" s="62"/>
      <c r="Y24" s="62"/>
      <c r="Z24" s="62"/>
      <c r="AA24" s="62"/>
      <c r="AB24" s="62"/>
    </row>
    <row r="25" spans="1:28" ht="14.1" customHeight="1" x14ac:dyDescent="0.2">
      <c r="A25" s="58"/>
      <c r="B25" s="99" t="s">
        <v>84</v>
      </c>
      <c r="C25" s="163">
        <v>97</v>
      </c>
      <c r="D25" s="164">
        <v>80</v>
      </c>
      <c r="E25" s="164">
        <v>75</v>
      </c>
      <c r="F25" s="164">
        <v>101</v>
      </c>
      <c r="G25" s="164">
        <v>63</v>
      </c>
      <c r="H25" s="164">
        <v>74</v>
      </c>
      <c r="I25" s="164">
        <v>39</v>
      </c>
      <c r="J25" s="162">
        <v>80</v>
      </c>
      <c r="K25" s="162">
        <v>80</v>
      </c>
      <c r="L25" s="164"/>
      <c r="M25" s="164"/>
      <c r="N25" s="64"/>
      <c r="P25" s="46"/>
      <c r="V25" s="62"/>
      <c r="W25" s="62"/>
      <c r="X25" s="62"/>
      <c r="Y25" s="62"/>
      <c r="Z25" s="62"/>
      <c r="AA25" s="62"/>
      <c r="AB25" s="62"/>
    </row>
    <row r="26" spans="1:28" ht="14.1" customHeight="1" x14ac:dyDescent="0.2">
      <c r="A26" s="58"/>
      <c r="B26" s="99" t="s">
        <v>86</v>
      </c>
      <c r="C26" s="163">
        <v>577</v>
      </c>
      <c r="D26" s="164">
        <v>755</v>
      </c>
      <c r="E26" s="164">
        <v>690</v>
      </c>
      <c r="F26" s="164">
        <v>1032</v>
      </c>
      <c r="G26" s="164">
        <v>774</v>
      </c>
      <c r="H26" s="164">
        <v>763</v>
      </c>
      <c r="I26" s="164">
        <v>1000</v>
      </c>
      <c r="J26" s="162">
        <v>900</v>
      </c>
      <c r="K26" s="162">
        <v>900</v>
      </c>
      <c r="L26" s="164"/>
      <c r="M26" s="164"/>
      <c r="N26" s="64"/>
      <c r="P26" s="46"/>
      <c r="V26" s="62"/>
      <c r="W26" s="62"/>
      <c r="X26" s="62"/>
      <c r="Y26" s="62"/>
      <c r="Z26" s="62"/>
      <c r="AA26" s="62"/>
      <c r="AB26" s="62"/>
    </row>
    <row r="27" spans="1:28" ht="14.1" customHeight="1" x14ac:dyDescent="0.2">
      <c r="A27" s="58"/>
      <c r="B27" s="99" t="s">
        <v>22</v>
      </c>
      <c r="C27" s="163">
        <v>221</v>
      </c>
      <c r="D27" s="164">
        <v>172</v>
      </c>
      <c r="E27" s="164">
        <v>239</v>
      </c>
      <c r="F27" s="164">
        <v>235</v>
      </c>
      <c r="G27" s="164">
        <v>258</v>
      </c>
      <c r="H27" s="164">
        <v>127</v>
      </c>
      <c r="I27" s="164">
        <v>300</v>
      </c>
      <c r="J27" s="162">
        <v>300</v>
      </c>
      <c r="K27" s="162">
        <v>300</v>
      </c>
      <c r="L27" s="164"/>
      <c r="M27" s="164"/>
      <c r="N27" s="64"/>
      <c r="P27" s="46"/>
      <c r="Y27" s="66"/>
      <c r="AB27" s="62"/>
    </row>
    <row r="28" spans="1:28" ht="14.1" customHeight="1" x14ac:dyDescent="0.2">
      <c r="A28" s="139"/>
      <c r="B28" s="140" t="s">
        <v>23</v>
      </c>
      <c r="C28" s="176">
        <f t="shared" ref="C28:N28" si="16">SUM(C23:C27)</f>
        <v>1786</v>
      </c>
      <c r="D28" s="176">
        <f t="shared" ref="D28" si="17">SUM(D23:D27)</f>
        <v>2381</v>
      </c>
      <c r="E28" s="176">
        <f t="shared" ref="E28" si="18">SUM(E23:E27)</f>
        <v>2303</v>
      </c>
      <c r="F28" s="176">
        <f t="shared" ref="F28:K28" si="19">SUM(F23:F27)</f>
        <v>2203</v>
      </c>
      <c r="G28" s="176">
        <f t="shared" si="19"/>
        <v>2248</v>
      </c>
      <c r="H28" s="176">
        <f t="shared" si="19"/>
        <v>2000</v>
      </c>
      <c r="I28" s="176">
        <f t="shared" si="19"/>
        <v>2443</v>
      </c>
      <c r="J28" s="176">
        <f t="shared" si="19"/>
        <v>2350</v>
      </c>
      <c r="K28" s="176">
        <f t="shared" si="19"/>
        <v>2350</v>
      </c>
      <c r="L28" s="176">
        <f t="shared" si="16"/>
        <v>0</v>
      </c>
      <c r="M28" s="176">
        <f t="shared" si="16"/>
        <v>0</v>
      </c>
      <c r="N28" s="141">
        <f t="shared" si="16"/>
        <v>0</v>
      </c>
      <c r="O28" s="68"/>
      <c r="P28" s="46"/>
    </row>
    <row r="29" spans="1:28" ht="14.1" customHeight="1" x14ac:dyDescent="0.2">
      <c r="A29" s="92"/>
      <c r="B29" s="100" t="s">
        <v>40</v>
      </c>
      <c r="C29" s="170">
        <v>113</v>
      </c>
      <c r="D29" s="169">
        <v>240</v>
      </c>
      <c r="E29" s="169">
        <v>280</v>
      </c>
      <c r="F29" s="169">
        <v>276</v>
      </c>
      <c r="G29" s="164">
        <v>230</v>
      </c>
      <c r="H29" s="164">
        <v>170</v>
      </c>
      <c r="I29" s="164">
        <v>183</v>
      </c>
      <c r="J29" s="162">
        <v>160</v>
      </c>
      <c r="K29" s="162">
        <v>160</v>
      </c>
      <c r="L29" s="169"/>
      <c r="M29" s="169"/>
      <c r="N29" s="93"/>
      <c r="O29" s="68"/>
      <c r="P29" s="46"/>
      <c r="AB29" s="62"/>
    </row>
    <row r="30" spans="1:28" ht="14.1" customHeight="1" x14ac:dyDescent="0.2">
      <c r="A30" s="58"/>
      <c r="B30" s="97" t="s">
        <v>41</v>
      </c>
      <c r="C30" s="163">
        <v>106</v>
      </c>
      <c r="D30" s="164">
        <v>8</v>
      </c>
      <c r="E30" s="164">
        <v>15</v>
      </c>
      <c r="F30" s="164">
        <v>28</v>
      </c>
      <c r="G30" s="164">
        <v>36</v>
      </c>
      <c r="H30" s="164">
        <v>27</v>
      </c>
      <c r="I30" s="164">
        <v>0</v>
      </c>
      <c r="J30" s="162">
        <v>50</v>
      </c>
      <c r="K30" s="162">
        <v>50</v>
      </c>
      <c r="L30" s="164"/>
      <c r="M30" s="164"/>
      <c r="N30" s="64"/>
      <c r="O30" s="68"/>
      <c r="P30" s="46"/>
      <c r="AB30" s="62"/>
    </row>
    <row r="31" spans="1:28" ht="14.1" customHeight="1" x14ac:dyDescent="0.2">
      <c r="A31" s="58"/>
      <c r="B31" s="97" t="s">
        <v>42</v>
      </c>
      <c r="C31" s="163">
        <v>6</v>
      </c>
      <c r="D31" s="164">
        <v>14</v>
      </c>
      <c r="E31" s="164">
        <v>36</v>
      </c>
      <c r="F31" s="164">
        <v>130</v>
      </c>
      <c r="G31" s="164">
        <v>60</v>
      </c>
      <c r="H31" s="164">
        <v>29</v>
      </c>
      <c r="I31" s="164">
        <v>30</v>
      </c>
      <c r="J31" s="162">
        <v>40</v>
      </c>
      <c r="K31" s="162">
        <v>40</v>
      </c>
      <c r="L31" s="164"/>
      <c r="M31" s="164"/>
      <c r="N31" s="64"/>
      <c r="O31" s="68"/>
      <c r="P31" s="46"/>
      <c r="Y31" s="66"/>
      <c r="AB31" s="62"/>
    </row>
    <row r="32" spans="1:28" ht="14.1" customHeight="1" x14ac:dyDescent="0.2">
      <c r="A32" s="58"/>
      <c r="B32" s="97" t="s">
        <v>43</v>
      </c>
      <c r="C32" s="163">
        <v>3</v>
      </c>
      <c r="D32" s="164">
        <v>16</v>
      </c>
      <c r="E32" s="164">
        <v>2</v>
      </c>
      <c r="F32" s="164">
        <v>8</v>
      </c>
      <c r="G32" s="164">
        <v>18</v>
      </c>
      <c r="H32" s="164">
        <v>1</v>
      </c>
      <c r="I32" s="164">
        <v>0</v>
      </c>
      <c r="J32" s="162">
        <v>20</v>
      </c>
      <c r="K32" s="162">
        <v>20</v>
      </c>
      <c r="L32" s="164"/>
      <c r="M32" s="164"/>
      <c r="N32" s="64"/>
      <c r="O32" s="68"/>
      <c r="P32" s="46"/>
      <c r="AB32" s="62"/>
    </row>
    <row r="33" spans="1:28" ht="14.1" customHeight="1" x14ac:dyDescent="0.2">
      <c r="A33" s="58"/>
      <c r="B33" s="97" t="s">
        <v>44</v>
      </c>
      <c r="C33" s="163">
        <v>7</v>
      </c>
      <c r="D33" s="164">
        <v>16</v>
      </c>
      <c r="E33" s="164">
        <v>10</v>
      </c>
      <c r="F33" s="164">
        <v>13</v>
      </c>
      <c r="G33" s="164">
        <v>8</v>
      </c>
      <c r="H33" s="164">
        <v>3</v>
      </c>
      <c r="I33" s="164">
        <v>4</v>
      </c>
      <c r="J33" s="162">
        <v>20</v>
      </c>
      <c r="K33" s="162">
        <v>20</v>
      </c>
      <c r="L33" s="164"/>
      <c r="M33" s="164"/>
      <c r="N33" s="64"/>
      <c r="O33" s="46"/>
      <c r="P33" s="46"/>
      <c r="AB33" s="62"/>
    </row>
    <row r="34" spans="1:28" ht="14.1" customHeight="1" x14ac:dyDescent="0.2">
      <c r="A34" s="139"/>
      <c r="B34" s="140" t="s">
        <v>45</v>
      </c>
      <c r="C34" s="177">
        <f>SUM(C30:C33)</f>
        <v>122</v>
      </c>
      <c r="D34" s="177">
        <f t="shared" ref="D34" si="20">SUM(D30:D33)</f>
        <v>54</v>
      </c>
      <c r="E34" s="177">
        <f t="shared" ref="E34" si="21">SUM(E30:E33)</f>
        <v>63</v>
      </c>
      <c r="F34" s="177">
        <f t="shared" ref="F34:K34" si="22">SUM(F30:F33)</f>
        <v>179</v>
      </c>
      <c r="G34" s="177">
        <f t="shared" si="22"/>
        <v>122</v>
      </c>
      <c r="H34" s="177">
        <f t="shared" si="22"/>
        <v>60</v>
      </c>
      <c r="I34" s="177">
        <f t="shared" si="22"/>
        <v>34</v>
      </c>
      <c r="J34" s="177">
        <f t="shared" si="22"/>
        <v>130</v>
      </c>
      <c r="K34" s="177">
        <f t="shared" si="22"/>
        <v>130</v>
      </c>
      <c r="L34" s="177">
        <f t="shared" ref="K34:N34" si="23">SUM(L30:L33)</f>
        <v>0</v>
      </c>
      <c r="M34" s="177">
        <f t="shared" si="23"/>
        <v>0</v>
      </c>
      <c r="N34" s="142">
        <f t="shared" si="23"/>
        <v>0</v>
      </c>
      <c r="P34" s="46"/>
    </row>
    <row r="35" spans="1:28" ht="14.1" customHeight="1" x14ac:dyDescent="0.2">
      <c r="A35" s="55"/>
      <c r="B35" s="97" t="s">
        <v>46</v>
      </c>
      <c r="C35" s="161">
        <v>317</v>
      </c>
      <c r="D35" s="166">
        <v>377</v>
      </c>
      <c r="E35" s="166">
        <v>347</v>
      </c>
      <c r="F35" s="164">
        <v>419</v>
      </c>
      <c r="G35" s="164">
        <v>522</v>
      </c>
      <c r="H35" s="164">
        <v>945</v>
      </c>
      <c r="I35" s="164">
        <v>384</v>
      </c>
      <c r="J35" s="162">
        <v>500</v>
      </c>
      <c r="K35" s="162">
        <v>500</v>
      </c>
      <c r="L35" s="164"/>
      <c r="M35" s="164"/>
      <c r="N35" s="64"/>
      <c r="P35" s="46"/>
      <c r="AB35" s="62"/>
    </row>
    <row r="36" spans="1:28" ht="14.1" customHeight="1" x14ac:dyDescent="0.2">
      <c r="A36" s="92"/>
      <c r="B36" s="100" t="s">
        <v>62</v>
      </c>
      <c r="C36" s="171">
        <v>0</v>
      </c>
      <c r="D36" s="168">
        <v>0</v>
      </c>
      <c r="E36" s="168">
        <v>0</v>
      </c>
      <c r="F36" s="169">
        <v>0</v>
      </c>
      <c r="G36" s="164">
        <v>0</v>
      </c>
      <c r="H36" s="164">
        <v>0</v>
      </c>
      <c r="I36" s="164">
        <v>523</v>
      </c>
      <c r="J36" s="162">
        <v>0</v>
      </c>
      <c r="K36" s="162">
        <v>0</v>
      </c>
      <c r="L36" s="169">
        <v>0</v>
      </c>
      <c r="M36" s="169">
        <v>0</v>
      </c>
      <c r="N36" s="93">
        <v>0</v>
      </c>
      <c r="AB36" s="62"/>
    </row>
    <row r="37" spans="1:28" ht="14.1" customHeight="1" x14ac:dyDescent="0.2">
      <c r="A37" s="92"/>
      <c r="B37" s="100" t="s">
        <v>91</v>
      </c>
      <c r="C37" s="171">
        <v>0</v>
      </c>
      <c r="D37" s="168">
        <v>0</v>
      </c>
      <c r="E37" s="168">
        <v>0</v>
      </c>
      <c r="F37" s="169">
        <v>0</v>
      </c>
      <c r="G37" s="164">
        <v>0</v>
      </c>
      <c r="H37" s="164">
        <v>0</v>
      </c>
      <c r="I37" s="164">
        <v>0</v>
      </c>
      <c r="J37" s="162">
        <v>0</v>
      </c>
      <c r="K37" s="162">
        <v>0</v>
      </c>
      <c r="L37" s="169">
        <v>0</v>
      </c>
      <c r="M37" s="169">
        <v>0</v>
      </c>
      <c r="N37" s="93">
        <v>0</v>
      </c>
      <c r="AB37" s="62"/>
    </row>
    <row r="38" spans="1:28" ht="14.1" customHeight="1" x14ac:dyDescent="0.2">
      <c r="A38" s="146"/>
      <c r="B38" s="147" t="s">
        <v>88</v>
      </c>
      <c r="C38" s="180">
        <f>C22+C28+C29+C34+C35+C36+C37</f>
        <v>7390</v>
      </c>
      <c r="D38" s="180">
        <f t="shared" ref="D38:K38" si="24">D37+D36+D35+D34+D29+D28+D22</f>
        <v>7354</v>
      </c>
      <c r="E38" s="180">
        <f t="shared" si="24"/>
        <v>7226</v>
      </c>
      <c r="F38" s="180">
        <f t="shared" si="24"/>
        <v>7248</v>
      </c>
      <c r="G38" s="180">
        <f t="shared" si="24"/>
        <v>7413</v>
      </c>
      <c r="H38" s="180">
        <f t="shared" si="24"/>
        <v>7641</v>
      </c>
      <c r="I38" s="180">
        <f t="shared" si="24"/>
        <v>7871</v>
      </c>
      <c r="J38" s="180">
        <f t="shared" si="24"/>
        <v>7540</v>
      </c>
      <c r="K38" s="180">
        <f t="shared" si="24"/>
        <v>7540</v>
      </c>
      <c r="L38" s="180">
        <f t="shared" ref="K38:N38" si="25">L37+L36+L35+L34+L29+L28+L22</f>
        <v>0</v>
      </c>
      <c r="M38" s="180">
        <f t="shared" si="25"/>
        <v>0</v>
      </c>
      <c r="N38" s="148">
        <f t="shared" si="25"/>
        <v>0</v>
      </c>
      <c r="Y38" s="66"/>
    </row>
    <row r="39" spans="1:28" ht="14.1" customHeight="1" thickBot="1" x14ac:dyDescent="0.25">
      <c r="A39" s="102"/>
      <c r="B39" s="101" t="s">
        <v>47</v>
      </c>
      <c r="C39" s="165">
        <f>C17-C38</f>
        <v>187</v>
      </c>
      <c r="D39" s="165">
        <f t="shared" ref="D39:K39" si="26">D17-D38</f>
        <v>-1596</v>
      </c>
      <c r="E39" s="165">
        <f t="shared" si="26"/>
        <v>1666</v>
      </c>
      <c r="F39" s="165">
        <f t="shared" si="26"/>
        <v>-172</v>
      </c>
      <c r="G39" s="165">
        <f t="shared" si="26"/>
        <v>27</v>
      </c>
      <c r="H39" s="165">
        <f t="shared" si="26"/>
        <v>-1570</v>
      </c>
      <c r="I39" s="165">
        <f t="shared" si="26"/>
        <v>916</v>
      </c>
      <c r="J39" s="165">
        <f t="shared" si="26"/>
        <v>-340</v>
      </c>
      <c r="K39" s="165">
        <f t="shared" si="26"/>
        <v>-340</v>
      </c>
      <c r="L39" s="165">
        <f t="shared" ref="K39:N39" si="27">L17-L38</f>
        <v>0</v>
      </c>
      <c r="M39" s="165">
        <f t="shared" si="27"/>
        <v>0</v>
      </c>
      <c r="N39" s="90">
        <f t="shared" si="27"/>
        <v>0</v>
      </c>
      <c r="Y39" s="62"/>
    </row>
    <row r="40" spans="1:28" ht="18" customHeight="1" thickBot="1" x14ac:dyDescent="0.3">
      <c r="A40" s="254" t="s">
        <v>50</v>
      </c>
      <c r="B40" s="255"/>
      <c r="C40" s="184">
        <f>C3+C17-C38</f>
        <v>1669</v>
      </c>
      <c r="D40" s="184">
        <f t="shared" ref="D40:K40" si="28">D3+D17-D38</f>
        <v>73</v>
      </c>
      <c r="E40" s="184">
        <f t="shared" si="28"/>
        <v>1739</v>
      </c>
      <c r="F40" s="184">
        <f t="shared" si="28"/>
        <v>1567</v>
      </c>
      <c r="G40" s="184">
        <f t="shared" si="28"/>
        <v>1594</v>
      </c>
      <c r="H40" s="184">
        <f t="shared" si="28"/>
        <v>24</v>
      </c>
      <c r="I40" s="184">
        <f t="shared" si="28"/>
        <v>940</v>
      </c>
      <c r="J40" s="184">
        <f t="shared" si="28"/>
        <v>600</v>
      </c>
      <c r="K40" s="184">
        <f t="shared" si="28"/>
        <v>260</v>
      </c>
      <c r="L40" s="184">
        <f t="shared" ref="K40:N40" si="29">L3+L17-L38</f>
        <v>260</v>
      </c>
      <c r="M40" s="184">
        <f t="shared" si="29"/>
        <v>260</v>
      </c>
      <c r="N40" s="156">
        <f t="shared" si="29"/>
        <v>260</v>
      </c>
    </row>
    <row r="41" spans="1:28" ht="18" customHeight="1" x14ac:dyDescent="0.25">
      <c r="A41" s="51"/>
      <c r="B41" s="52"/>
      <c r="C41" s="53"/>
      <c r="D41" s="54"/>
      <c r="E41" s="54"/>
      <c r="F41" s="54"/>
      <c r="G41" s="54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2020-07-24T07:30:42Z</cp:lastPrinted>
  <dcterms:created xsi:type="dcterms:W3CDTF">2012-03-20T09:28:01Z</dcterms:created>
  <dcterms:modified xsi:type="dcterms:W3CDTF">2020-07-27T11:31:31Z</dcterms:modified>
</cp:coreProperties>
</file>