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5055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45621"/>
</workbook>
</file>

<file path=xl/calcChain.xml><?xml version="1.0" encoding="utf-8"?>
<calcChain xmlns="http://schemas.openxmlformats.org/spreadsheetml/2006/main">
  <c r="N34" i="4" l="1"/>
  <c r="N38" i="4" s="1"/>
  <c r="N18" i="4" s="1"/>
  <c r="N28" i="4"/>
  <c r="N22" i="4"/>
  <c r="N17" i="4"/>
  <c r="N13" i="4"/>
  <c r="N9" i="4"/>
  <c r="N3" i="4"/>
  <c r="N39" i="4" l="1"/>
  <c r="N40" i="4"/>
  <c r="N8" i="1" l="1"/>
  <c r="D22" i="3" l="1"/>
  <c r="D27" i="3" s="1"/>
  <c r="C22" i="3"/>
  <c r="C27" i="3" s="1"/>
  <c r="D9" i="3"/>
  <c r="D14" i="3" s="1"/>
  <c r="C9" i="3"/>
  <c r="C14" i="3" s="1"/>
  <c r="D36" i="3"/>
  <c r="G22" i="3"/>
  <c r="G27" i="3" s="1"/>
  <c r="F22" i="3"/>
  <c r="F27" i="3" s="1"/>
  <c r="G9" i="3"/>
  <c r="G14" i="3" s="1"/>
  <c r="F9" i="3"/>
  <c r="F14" i="3" s="1"/>
  <c r="H33" i="3"/>
  <c r="H32" i="3"/>
  <c r="H31" i="3"/>
  <c r="H30" i="3"/>
  <c r="H29" i="3"/>
  <c r="H26" i="3"/>
  <c r="H25" i="3"/>
  <c r="H24" i="3"/>
  <c r="H23" i="3"/>
  <c r="H21" i="3"/>
  <c r="H20" i="3"/>
  <c r="H19" i="3"/>
  <c r="H18" i="3"/>
  <c r="H17" i="3"/>
  <c r="H16" i="3"/>
  <c r="H7" i="3"/>
  <c r="H8" i="3"/>
  <c r="H10" i="3"/>
  <c r="H11" i="3"/>
  <c r="H12" i="3"/>
  <c r="H13" i="3"/>
  <c r="H6" i="3"/>
  <c r="G28" i="3" l="1"/>
  <c r="G34" i="3" s="1"/>
  <c r="F28" i="3"/>
  <c r="F34" i="3" s="1"/>
  <c r="D28" i="3"/>
  <c r="D34" i="3" s="1"/>
  <c r="H14" i="3"/>
  <c r="C28" i="3"/>
  <c r="C34" i="3" s="1"/>
  <c r="H9" i="3"/>
  <c r="H22" i="3"/>
  <c r="H27" i="3"/>
  <c r="M8" i="1"/>
  <c r="M38" i="4"/>
  <c r="M18" i="4" s="1"/>
  <c r="M34" i="4"/>
  <c r="M28" i="4"/>
  <c r="M22" i="4"/>
  <c r="M13" i="4"/>
  <c r="M17" i="4" s="1"/>
  <c r="M3" i="4"/>
  <c r="H34" i="3" l="1"/>
  <c r="H28" i="3"/>
  <c r="M39" i="4"/>
  <c r="M9" i="4"/>
  <c r="M40" i="4"/>
  <c r="L8" i="1" l="1"/>
  <c r="L34" i="4"/>
  <c r="L38" i="4" s="1"/>
  <c r="L18" i="4" s="1"/>
  <c r="L28" i="4"/>
  <c r="L22" i="4"/>
  <c r="L13" i="4"/>
  <c r="L17" i="4" s="1"/>
  <c r="L3" i="4"/>
  <c r="L40" i="4" l="1"/>
  <c r="L39" i="4"/>
  <c r="L9" i="4"/>
  <c r="E33" i="3" l="1"/>
  <c r="E32" i="3"/>
  <c r="E31" i="3"/>
  <c r="E30" i="3"/>
  <c r="E29" i="3"/>
  <c r="E26" i="3"/>
  <c r="E25" i="3"/>
  <c r="E24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E6" i="3"/>
  <c r="E27" i="3" l="1"/>
  <c r="E28" i="3"/>
  <c r="E34" i="3"/>
  <c r="E16" i="3"/>
  <c r="K34" i="4" l="1"/>
  <c r="K38" i="4" s="1"/>
  <c r="K18" i="4" s="1"/>
  <c r="K28" i="4"/>
  <c r="K22" i="4"/>
  <c r="K13" i="4"/>
  <c r="K17" i="4" s="1"/>
  <c r="K3" i="4"/>
  <c r="K40" i="4" s="1"/>
  <c r="K39" i="4" l="1"/>
  <c r="K9" i="4"/>
  <c r="K8" i="1" l="1"/>
  <c r="J34" i="4" l="1"/>
  <c r="J38" i="4" s="1"/>
  <c r="J18" i="4" s="1"/>
  <c r="J28" i="4"/>
  <c r="J22" i="4"/>
  <c r="J13" i="4"/>
  <c r="J17" i="4" s="1"/>
  <c r="J3" i="4"/>
  <c r="J40" i="4" s="1"/>
  <c r="J39" i="4" l="1"/>
  <c r="J9" i="4"/>
  <c r="J8" i="1" l="1"/>
  <c r="I8" i="1" l="1"/>
  <c r="I34" i="4" l="1"/>
  <c r="I28" i="4"/>
  <c r="I38" i="4" s="1"/>
  <c r="I18" i="4" s="1"/>
  <c r="I22" i="4"/>
  <c r="I13" i="4"/>
  <c r="I17" i="4" s="1"/>
  <c r="I3" i="4"/>
  <c r="I40" i="4" s="1"/>
  <c r="I39" i="4" l="1"/>
  <c r="I9" i="4"/>
  <c r="H34" i="4" l="1"/>
  <c r="H38" i="4" s="1"/>
  <c r="H18" i="4" s="1"/>
  <c r="H28" i="4"/>
  <c r="H22" i="4"/>
  <c r="H13" i="4"/>
  <c r="H17" i="4" s="1"/>
  <c r="H3" i="4"/>
  <c r="H40" i="4" s="1"/>
  <c r="H39" i="4" l="1"/>
  <c r="H9" i="4"/>
  <c r="G34" i="4" l="1"/>
  <c r="G38" i="4" s="1"/>
  <c r="G18" i="4" s="1"/>
  <c r="G28" i="4"/>
  <c r="G22" i="4"/>
  <c r="G13" i="4"/>
  <c r="G17" i="4" s="1"/>
  <c r="G3" i="4"/>
  <c r="G39" i="4" l="1"/>
  <c r="G9" i="4"/>
  <c r="G40" i="4"/>
  <c r="F8" i="1" l="1"/>
  <c r="F34" i="4" l="1"/>
  <c r="F38" i="4" s="1"/>
  <c r="F18" i="4" s="1"/>
  <c r="F28" i="4"/>
  <c r="F22" i="4"/>
  <c r="F13" i="4"/>
  <c r="F17" i="4" s="1"/>
  <c r="F3" i="4"/>
  <c r="F40" i="4" s="1"/>
  <c r="F39" i="4" l="1"/>
  <c r="F9" i="4"/>
  <c r="E34" i="4"/>
  <c r="E38" i="4" s="1"/>
  <c r="E18" i="4" s="1"/>
  <c r="E28" i="4"/>
  <c r="E22" i="4"/>
  <c r="E13" i="4"/>
  <c r="E17" i="4" s="1"/>
  <c r="E3" i="4"/>
  <c r="E40" i="4" s="1"/>
  <c r="E39" i="4" l="1"/>
  <c r="E9" i="4"/>
  <c r="E8" i="1"/>
  <c r="D34" i="4" l="1"/>
  <c r="D38" i="4" s="1"/>
  <c r="D18" i="4" s="1"/>
  <c r="C34" i="4"/>
  <c r="D28" i="4"/>
  <c r="C28" i="4"/>
  <c r="D22" i="4"/>
  <c r="C22" i="4"/>
  <c r="C38" i="4" s="1"/>
  <c r="C18" i="4" s="1"/>
  <c r="D13" i="4"/>
  <c r="D17" i="4" s="1"/>
  <c r="C13" i="4"/>
  <c r="C17" i="4" s="1"/>
  <c r="C40" i="4" l="1"/>
  <c r="D3" i="4" s="1"/>
  <c r="D40" i="4" s="1"/>
  <c r="C39" i="4"/>
  <c r="C9" i="4"/>
  <c r="D39" i="4"/>
  <c r="D9" i="4"/>
  <c r="D8" i="1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M21" i="1" s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M4" i="1"/>
  <c r="N4" i="1"/>
  <c r="C4" i="1"/>
  <c r="N11" i="1" l="1"/>
  <c r="M11" i="1"/>
  <c r="L11" i="1"/>
  <c r="K11" i="1"/>
  <c r="J11" i="1"/>
  <c r="I11" i="1"/>
  <c r="H11" i="1"/>
  <c r="G11" i="1"/>
  <c r="F11" i="1"/>
  <c r="E11" i="1"/>
  <c r="D11" i="1"/>
  <c r="C21" i="1" l="1"/>
  <c r="C11" i="1"/>
  <c r="B1" i="4"/>
  <c r="B1" i="1"/>
  <c r="B1" i="3"/>
</calcChain>
</file>

<file path=xl/sharedStrings.xml><?xml version="1.0" encoding="utf-8"?>
<sst xmlns="http://schemas.openxmlformats.org/spreadsheetml/2006/main" count="157" uniqueCount="141">
  <si>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</si>
  <si>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</si>
  <si>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</si>
  <si>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</si>
  <si>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</si>
  <si>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</si>
  <si>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</si>
  <si>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</si>
  <si>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</si>
  <si>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</si>
  <si>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</si>
  <si>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</si>
  <si>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</si>
  <si>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</si>
  <si>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</si>
  <si>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</si>
  <si>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</si>
  <si>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</si>
  <si>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</si>
  <si>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</si>
  <si>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</si>
  <si>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</si>
  <si>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</si>
  <si>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</si>
  <si>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</si>
  <si>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</si>
  <si>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</si>
  <si>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</si>
  <si>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</si>
  <si>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</si>
  <si>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</si>
  <si>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</si>
  <si>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</si>
  <si>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</si>
  <si>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</si>
  <si>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</si>
  <si>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</si>
  <si>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</si>
  <si>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</si>
  <si>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</si>
  <si>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</si>
  <si>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</si>
  <si>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</si>
  <si>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</si>
  <si>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</si>
  <si>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</si>
  <si>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</si>
  <si>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</si>
  <si>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</si>
  <si>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</si>
  <si>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</si>
  <si>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</si>
  <si>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</si>
  <si>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</si>
  <si>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</si>
  <si>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</si>
  <si>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</si>
  <si>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</si>
  <si>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</si>
  <si>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</si>
  <si>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</si>
  <si>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</si>
  <si>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</si>
  <si>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</si>
  <si>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</si>
  <si>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</si>
  <si>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</si>
  <si>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</si>
  <si>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</si>
  <si>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</si>
  <si>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</si>
  <si>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</si>
  <si>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</si>
  <si>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</si>
  <si>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</si>
  <si>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</si>
  <si>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</si>
  <si>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</si>
  <si>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</si>
  <si>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</si>
  <si>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</si>
  <si>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</si>
  <si>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</si>
  <si>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</si>
  <si>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</si>
  <si>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</si>
  <si>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</si>
  <si>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</si>
  <si>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</si>
  <si>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</si>
  <si>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</si>
  <si>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</si>
  <si>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</si>
  <si>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>Komentár a poznámky:</t>
  </si>
  <si>
    <t>rok 2019</t>
  </si>
  <si>
    <t>Skutočnosť                    k 31.1.2019</t>
  </si>
  <si>
    <t>Skutočnosť                    k 28.2.2019</t>
  </si>
  <si>
    <t>Skutočnosť                    k 31.3.2019</t>
  </si>
  <si>
    <t>Skutočnosť                    k 30.4.2019</t>
  </si>
  <si>
    <t>Skutočnosť                    k 31.5.2019</t>
  </si>
  <si>
    <t>Skutočnosť                    k 30.6.2019</t>
  </si>
  <si>
    <t>Skutočnosť                    k 31.7.2019</t>
  </si>
  <si>
    <t>Skutočnosť                    k 31.8.2019</t>
  </si>
  <si>
    <t>Skutočnosť                    k 30.9.2019</t>
  </si>
  <si>
    <t>Skutočnosť                    k 31.10.2019</t>
  </si>
  <si>
    <t>Skutočnosť                    k 30.11.2019</t>
  </si>
  <si>
    <t>Skutočnosť                    k 31.12.2019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</si>
  <si>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</si>
  <si>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</si>
  <si>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</si>
  <si>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</si>
  <si>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Skutočnosť 1/2019</t>
  </si>
  <si>
    <t>Skutočnosť 2/2019</t>
  </si>
  <si>
    <t>Skutočnosť 3/2019</t>
  </si>
  <si>
    <t>Skutočnosť 4/2019</t>
  </si>
  <si>
    <t>Ukazovateľ</t>
  </si>
  <si>
    <t>Priemerný prepočítaný počet lekárov</t>
  </si>
  <si>
    <t xml:space="preserve">Počet hospitalizačných prípadov </t>
  </si>
  <si>
    <t>Počet JZS</t>
  </si>
  <si>
    <t>Celková suma fakturovaná dodávateľmi</t>
  </si>
  <si>
    <t>Celková suma platieb dodávateľom</t>
  </si>
  <si>
    <t xml:space="preserve">Komentár: </t>
  </si>
  <si>
    <t>Uvedený je aj počet JZS, ktorú UNM vykazuje do zdravotných poisťovní na základe zmlúv.</t>
  </si>
  <si>
    <t>Skutočnosť 5/2019</t>
  </si>
  <si>
    <t>Skutočnosť 6/2019</t>
  </si>
  <si>
    <t>Skutočnosť  7/2019</t>
  </si>
  <si>
    <t>Skutočnosť 8/2019</t>
  </si>
  <si>
    <t>*</t>
  </si>
  <si>
    <t xml:space="preserve">* oddĺženie vo výške </t>
  </si>
  <si>
    <t>tis.€</t>
  </si>
  <si>
    <t>Skutočnosť  9/2019</t>
  </si>
  <si>
    <t>Skutočnosť     10/2019</t>
  </si>
  <si>
    <t>Skutočnosť 11/2019</t>
  </si>
  <si>
    <t>December 2019</t>
  </si>
  <si>
    <t>December</t>
  </si>
  <si>
    <t>Január - December</t>
  </si>
  <si>
    <t>**</t>
  </si>
  <si>
    <t>** tvorba rezerv</t>
  </si>
  <si>
    <t>tis.€ súdne spory</t>
  </si>
  <si>
    <t>tis.€ penále SP</t>
  </si>
  <si>
    <t>Skutočnosť   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</si>
</sst>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;[Red]\(#,##0\);\-"/>
    <numFmt numFmtId="165" formatCode="#,##0.000"/>
    <numFmt numFmtId="166" formatCode="#,##0.0000"/>
    <numFmt numFmtId="167" formatCode="#,##0;[Red]\ \(#,##0\);\-"/>
    <numFmt numFmtId="168" formatCode="#,##0.000000"/>
    <numFmt numFmtId="169" formatCode="#,##0.0000;[Red]\(#,##0.0000\);\-"/>
  </numFmts>
  <fonts count="21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40" fontId="6" fillId="0" borderId="0" applyFont="0" applyFill="0" applyBorder="0" applyAlignment="0" applyProtection="0"/>
    <xf numFmtId="0" fontId="17" fillId="0" borderId="0"/>
    <xf numFmtId="0" fontId="17" fillId="0" borderId="0"/>
    <xf numFmtId="0" fontId="7" fillId="0" borderId="0"/>
    <xf numFmtId="0" fontId="3" fillId="0" borderId="0"/>
    <xf numFmtId="0" fontId="17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5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4" fillId="0" borderId="1" xfId="0" applyFont="1" applyFill="1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164" fontId="0" fillId="5" borderId="0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0" fillId="0" borderId="0" xfId="0" applyFill="1"/>
    <xf numFmtId="0" fontId="7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left"/>
    </xf>
    <xf numFmtId="0" fontId="10" fillId="0" borderId="0" xfId="0" applyFont="1" applyFill="1" applyAlignment="1">
      <alignment horizontal="center" vertical="center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7" fillId="0" borderId="1" xfId="0" applyFont="1" applyFill="1" applyBorder="1"/>
    <xf numFmtId="0" fontId="11" fillId="0" borderId="0" xfId="0" applyNumberFormat="1" applyFont="1" applyFill="1" applyBorder="1" applyAlignment="1"/>
    <xf numFmtId="0" fontId="9" fillId="0" borderId="0" xfId="0" applyNumberFormat="1" applyFont="1" applyFill="1" applyBorder="1" applyAlignment="1"/>
    <xf numFmtId="49" fontId="13" fillId="0" borderId="0" xfId="0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0" fontId="12" fillId="0" borderId="9" xfId="0" applyFont="1" applyBorder="1" applyAlignment="1">
      <alignment horizontal="center"/>
    </xf>
    <xf numFmtId="16" fontId="12" fillId="0" borderId="9" xfId="0" applyNumberFormat="1" applyFont="1" applyBorder="1"/>
    <xf numFmtId="16" fontId="15" fillId="0" borderId="9" xfId="0" applyNumberFormat="1" applyFont="1" applyBorder="1"/>
    <xf numFmtId="16" fontId="12" fillId="0" borderId="9" xfId="0" applyNumberFormat="1" applyFont="1" applyBorder="1" applyAlignment="1">
      <alignment horizontal="center"/>
    </xf>
    <xf numFmtId="0" fontId="7" fillId="5" borderId="1" xfId="0" applyFont="1" applyFill="1" applyBorder="1"/>
    <xf numFmtId="0" fontId="12" fillId="0" borderId="0" xfId="0" applyFont="1"/>
    <xf numFmtId="3" fontId="0" fillId="0" borderId="0" xfId="0" applyNumberFormat="1"/>
    <xf numFmtId="3" fontId="7" fillId="0" borderId="0" xfId="0" applyNumberFormat="1" applyFont="1"/>
    <xf numFmtId="3" fontId="12" fillId="0" borderId="10" xfId="0" applyNumberFormat="1" applyFont="1" applyBorder="1"/>
    <xf numFmtId="3" fontId="15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5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0" fillId="0" borderId="6" xfId="0" applyFont="1" applyBorder="1"/>
    <xf numFmtId="0" fontId="4" fillId="0" borderId="0" xfId="0" applyFont="1" applyFill="1" applyBorder="1"/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3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0" fontId="0" fillId="0" borderId="14" xfId="0" applyFont="1" applyBorder="1"/>
    <xf numFmtId="49" fontId="4" fillId="0" borderId="15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3" fontId="12" fillId="4" borderId="25" xfId="0" applyNumberFormat="1" applyFont="1" applyFill="1" applyBorder="1" applyAlignment="1">
      <alignment horizontal="right"/>
    </xf>
    <xf numFmtId="3" fontId="12" fillId="0" borderId="10" xfId="0" applyNumberFormat="1" applyFont="1" applyFill="1" applyBorder="1"/>
    <xf numFmtId="0" fontId="12" fillId="0" borderId="9" xfId="0" applyFont="1" applyFill="1" applyBorder="1" applyAlignment="1">
      <alignment horizontal="center"/>
    </xf>
    <xf numFmtId="3" fontId="15" fillId="0" borderId="10" xfId="0" applyNumberFormat="1" applyFont="1" applyFill="1" applyBorder="1"/>
    <xf numFmtId="0" fontId="12" fillId="0" borderId="2" xfId="0" applyNumberFormat="1" applyFont="1" applyFill="1" applyBorder="1"/>
    <xf numFmtId="0" fontId="13" fillId="0" borderId="9" xfId="0" applyFont="1" applyFill="1" applyBorder="1"/>
    <xf numFmtId="0" fontId="12" fillId="0" borderId="2" xfId="0" applyNumberFormat="1" applyFont="1" applyBorder="1"/>
    <xf numFmtId="0" fontId="12" fillId="0" borderId="2" xfId="0" applyNumberFormat="1" applyFont="1" applyBorder="1" applyAlignment="1">
      <alignment horizontal="left"/>
    </xf>
    <xf numFmtId="0" fontId="15" fillId="3" borderId="2" xfId="0" applyNumberFormat="1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" xfId="0" applyNumberFormat="1" applyFont="1" applyFill="1" applyBorder="1" applyAlignment="1">
      <alignment horizontal="left"/>
    </xf>
    <xf numFmtId="0" fontId="13" fillId="4" borderId="16" xfId="0" applyNumberFormat="1" applyFont="1" applyFill="1" applyBorder="1" applyAlignment="1">
      <alignment horizontal="left"/>
    </xf>
    <xf numFmtId="0" fontId="12" fillId="4" borderId="12" xfId="0" applyFont="1" applyFill="1" applyBorder="1" applyAlignment="1">
      <alignment horizontal="center"/>
    </xf>
    <xf numFmtId="0" fontId="0" fillId="8" borderId="1" xfId="0" applyFont="1" applyFill="1" applyBorder="1"/>
    <xf numFmtId="0" fontId="4" fillId="12" borderId="1" xfId="0" applyFont="1" applyFill="1" applyBorder="1" applyAlignment="1">
      <alignment horizontal="left"/>
    </xf>
    <xf numFmtId="0" fontId="4" fillId="13" borderId="1" xfId="0" applyFont="1" applyFill="1" applyBorder="1"/>
    <xf numFmtId="49" fontId="18" fillId="9" borderId="5" xfId="0" applyNumberFormat="1" applyFont="1" applyFill="1" applyBorder="1" applyAlignment="1">
      <alignment horizontal="center" vertical="center"/>
    </xf>
    <xf numFmtId="49" fontId="18" fillId="9" borderId="5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0" fontId="14" fillId="0" borderId="0" xfId="0" applyFont="1" applyBorder="1"/>
    <xf numFmtId="0" fontId="12" fillId="0" borderId="0" xfId="0" applyNumberFormat="1" applyFont="1" applyBorder="1"/>
    <xf numFmtId="49" fontId="13" fillId="0" borderId="0" xfId="0" applyNumberFormat="1" applyFont="1" applyBorder="1" applyAlignment="1">
      <alignment horizontal="right"/>
    </xf>
    <xf numFmtId="0" fontId="12" fillId="0" borderId="0" xfId="0" applyFont="1" applyBorder="1"/>
    <xf numFmtId="0" fontId="13" fillId="0" borderId="12" xfId="0" applyFont="1" applyFill="1" applyBorder="1"/>
    <xf numFmtId="0" fontId="12" fillId="0" borderId="27" xfId="0" applyNumberFormat="1" applyFont="1" applyFill="1" applyBorder="1"/>
    <xf numFmtId="3" fontId="15" fillId="0" borderId="13" xfId="0" applyNumberFormat="1" applyFont="1" applyFill="1" applyBorder="1"/>
    <xf numFmtId="3" fontId="12" fillId="0" borderId="24" xfId="0" applyNumberFormat="1" applyFont="1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9" fontId="0" fillId="7" borderId="1" xfId="0" applyNumberFormat="1" applyFont="1" applyFill="1" applyBorder="1" applyAlignment="1">
      <alignment horizontal="right"/>
    </xf>
    <xf numFmtId="0" fontId="0" fillId="11" borderId="1" xfId="0" applyFont="1" applyFill="1" applyBorder="1" applyAlignment="1">
      <alignment horizontal="center"/>
    </xf>
    <xf numFmtId="0" fontId="4" fillId="11" borderId="1" xfId="0" applyFont="1" applyFill="1" applyBorder="1"/>
    <xf numFmtId="3" fontId="4" fillId="11" borderId="2" xfId="0" applyNumberFormat="1" applyFont="1" applyFill="1" applyBorder="1" applyAlignment="1">
      <alignment horizontal="right"/>
    </xf>
    <xf numFmtId="0" fontId="5" fillId="15" borderId="26" xfId="0" applyFont="1" applyFill="1" applyBorder="1" applyAlignment="1">
      <alignment horizontal="center" vertical="center" wrapText="1"/>
    </xf>
    <xf numFmtId="0" fontId="13" fillId="14" borderId="7" xfId="0" applyFont="1" applyFill="1" applyBorder="1"/>
    <xf numFmtId="0" fontId="12" fillId="14" borderId="8" xfId="0" applyNumberFormat="1" applyFont="1" applyFill="1" applyBorder="1"/>
    <xf numFmtId="0" fontId="13" fillId="16" borderId="7" xfId="0" applyFont="1" applyFill="1" applyBorder="1"/>
    <xf numFmtId="0" fontId="12" fillId="16" borderId="8" xfId="0" applyNumberFormat="1" applyFont="1" applyFill="1" applyBorder="1"/>
    <xf numFmtId="0" fontId="12" fillId="8" borderId="9" xfId="0" applyFont="1" applyFill="1" applyBorder="1" applyAlignment="1">
      <alignment horizontal="center"/>
    </xf>
    <xf numFmtId="0" fontId="12" fillId="8" borderId="2" xfId="0" applyNumberFormat="1" applyFont="1" applyFill="1" applyBorder="1"/>
    <xf numFmtId="0" fontId="12" fillId="7" borderId="9" xfId="0" applyFont="1" applyFill="1" applyBorder="1" applyAlignment="1">
      <alignment horizontal="center"/>
    </xf>
    <xf numFmtId="0" fontId="12" fillId="7" borderId="2" xfId="0" applyNumberFormat="1" applyFont="1" applyFill="1" applyBorder="1" applyAlignment="1">
      <alignment horizontal="left"/>
    </xf>
    <xf numFmtId="3" fontId="15" fillId="7" borderId="10" xfId="13" applyNumberFormat="1" applyFont="1" applyFill="1" applyBorder="1" applyAlignment="1">
      <alignment horizontal="right"/>
    </xf>
    <xf numFmtId="3" fontId="12" fillId="7" borderId="10" xfId="13" applyNumberFormat="1" applyFont="1" applyFill="1" applyBorder="1" applyAlignment="1">
      <alignment horizontal="right"/>
    </xf>
    <xf numFmtId="0" fontId="12" fillId="16" borderId="12" xfId="0" applyFont="1" applyFill="1" applyBorder="1" applyAlignment="1">
      <alignment horizontal="center"/>
    </xf>
    <xf numFmtId="0" fontId="12" fillId="16" borderId="27" xfId="0" applyNumberFormat="1" applyFont="1" applyFill="1" applyBorder="1"/>
    <xf numFmtId="3" fontId="15" fillId="16" borderId="24" xfId="0" applyNumberFormat="1" applyFont="1" applyFill="1" applyBorder="1"/>
    <xf numFmtId="0" fontId="12" fillId="14" borderId="9" xfId="0" applyFont="1" applyFill="1" applyBorder="1" applyAlignment="1">
      <alignment horizontal="center"/>
    </xf>
    <xf numFmtId="0" fontId="12" fillId="14" borderId="2" xfId="0" applyNumberFormat="1" applyFont="1" applyFill="1" applyBorder="1"/>
    <xf numFmtId="3" fontId="12" fillId="14" borderId="10" xfId="13" applyNumberFormat="1" applyFont="1" applyFill="1" applyBorder="1" applyAlignment="1">
      <alignment horizontal="right"/>
    </xf>
    <xf numFmtId="3" fontId="7" fillId="12" borderId="8" xfId="0" applyNumberFormat="1" applyFont="1" applyFill="1" applyBorder="1"/>
    <xf numFmtId="3" fontId="16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1" fillId="13" borderId="28" xfId="0" applyNumberFormat="1" applyFont="1" applyFill="1" applyBorder="1" applyAlignment="1"/>
    <xf numFmtId="0" fontId="9" fillId="13" borderId="29" xfId="0" applyNumberFormat="1" applyFont="1" applyFill="1" applyBorder="1" applyAlignment="1"/>
    <xf numFmtId="3" fontId="13" fillId="13" borderId="31" xfId="0" applyNumberFormat="1" applyFont="1" applyFill="1" applyBorder="1"/>
    <xf numFmtId="3" fontId="13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3" fontId="0" fillId="0" borderId="1" xfId="0" applyNumberFormat="1" applyFont="1" applyBorder="1"/>
    <xf numFmtId="3" fontId="7" fillId="0" borderId="1" xfId="0" applyNumberFormat="1" applyFont="1" applyBorder="1"/>
    <xf numFmtId="3" fontId="0" fillId="0" borderId="0" xfId="0" applyNumberFormat="1" applyFont="1"/>
    <xf numFmtId="165" fontId="0" fillId="0" borderId="0" xfId="0" applyNumberFormat="1" applyFont="1"/>
    <xf numFmtId="3" fontId="12" fillId="0" borderId="1" xfId="13" applyNumberFormat="1" applyFont="1" applyBorder="1" applyAlignment="1">
      <alignment horizontal="right"/>
    </xf>
    <xf numFmtId="3" fontId="12" fillId="0" borderId="1" xfId="0" applyNumberFormat="1" applyFont="1" applyBorder="1"/>
    <xf numFmtId="3" fontId="15" fillId="0" borderId="1" xfId="13" applyNumberFormat="1" applyFont="1" applyBorder="1" applyAlignment="1">
      <alignment horizontal="right"/>
    </xf>
    <xf numFmtId="3" fontId="15" fillId="0" borderId="1" xfId="0" applyNumberFormat="1" applyFont="1" applyBorder="1"/>
    <xf numFmtId="3" fontId="12" fillId="4" borderId="5" xfId="0" applyNumberFormat="1" applyFont="1" applyFill="1" applyBorder="1" applyAlignment="1">
      <alignment horizontal="right"/>
    </xf>
    <xf numFmtId="3" fontId="12" fillId="5" borderId="1" xfId="0" applyNumberFormat="1" applyFont="1" applyFill="1" applyBorder="1"/>
    <xf numFmtId="3" fontId="12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/>
    <xf numFmtId="3" fontId="15" fillId="0" borderId="1" xfId="0" applyNumberFormat="1" applyFont="1" applyFill="1" applyBorder="1"/>
    <xf numFmtId="3" fontId="15" fillId="0" borderId="1" xfId="13" applyNumberFormat="1" applyFont="1" applyFill="1" applyBorder="1" applyAlignment="1">
      <alignment horizontal="right"/>
    </xf>
    <xf numFmtId="3" fontId="12" fillId="0" borderId="1" xfId="13" applyNumberFormat="1" applyFont="1" applyFill="1" applyBorder="1" applyAlignment="1">
      <alignment horizontal="right"/>
    </xf>
    <xf numFmtId="3" fontId="12" fillId="0" borderId="13" xfId="0" applyNumberFormat="1" applyFont="1" applyFill="1" applyBorder="1" applyAlignment="1">
      <alignment horizontal="right"/>
    </xf>
    <xf numFmtId="3" fontId="12" fillId="0" borderId="13" xfId="0" applyNumberFormat="1" applyFont="1" applyFill="1" applyBorder="1"/>
    <xf numFmtId="0" fontId="5" fillId="15" borderId="3" xfId="0" applyFont="1" applyFill="1" applyBorder="1" applyAlignment="1">
      <alignment horizontal="center" vertical="center" wrapText="1"/>
    </xf>
    <xf numFmtId="3" fontId="15" fillId="8" borderId="1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2" fillId="7" borderId="1" xfId="13" applyNumberFormat="1" applyFont="1" applyFill="1" applyBorder="1" applyAlignment="1">
      <alignment horizontal="right"/>
    </xf>
    <xf numFmtId="3" fontId="15" fillId="14" borderId="8" xfId="13" applyNumberFormat="1" applyFont="1" applyFill="1" applyBorder="1" applyAlignment="1">
      <alignment horizontal="right"/>
    </xf>
    <xf numFmtId="3" fontId="15" fillId="16" borderId="13" xfId="0" applyNumberFormat="1" applyFont="1" applyFill="1" applyBorder="1"/>
    <xf numFmtId="3" fontId="12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3" fillId="13" borderId="30" xfId="0" applyNumberFormat="1" applyFont="1" applyFill="1" applyBorder="1" applyAlignment="1">
      <alignment horizontal="right"/>
    </xf>
    <xf numFmtId="3" fontId="13" fillId="13" borderId="30" xfId="0" applyNumberFormat="1" applyFont="1" applyFill="1" applyBorder="1"/>
    <xf numFmtId="3" fontId="13" fillId="13" borderId="3" xfId="0" applyNumberFormat="1" applyFont="1" applyFill="1" applyBorder="1" applyAlignment="1">
      <alignment horizontal="right"/>
    </xf>
    <xf numFmtId="3" fontId="13" fillId="16" borderId="8" xfId="0" applyNumberFormat="1" applyFont="1" applyFill="1" applyBorder="1" applyAlignment="1">
      <alignment horizontal="right"/>
    </xf>
    <xf numFmtId="3" fontId="13" fillId="13" borderId="30" xfId="0" applyNumberFormat="1" applyFont="1" applyFill="1" applyBorder="1" applyAlignment="1">
      <alignment wrapText="1"/>
    </xf>
    <xf numFmtId="3" fontId="4" fillId="0" borderId="2" xfId="0" applyNumberFormat="1" applyFont="1" applyBorder="1" applyAlignment="1">
      <alignment horizontal="right"/>
    </xf>
    <xf numFmtId="166" fontId="7" fillId="0" borderId="1" xfId="0" applyNumberFormat="1" applyFont="1" applyBorder="1"/>
    <xf numFmtId="3" fontId="4" fillId="11" borderId="1" xfId="0" applyNumberFormat="1" applyFont="1" applyFill="1" applyBorder="1" applyAlignment="1">
      <alignment horizontal="right"/>
    </xf>
    <xf numFmtId="3" fontId="0" fillId="10" borderId="1" xfId="0" applyNumberFormat="1" applyFont="1" applyFill="1" applyBorder="1" applyAlignment="1">
      <alignment horizontal="right"/>
    </xf>
    <xf numFmtId="3" fontId="4" fillId="13" borderId="1" xfId="0" applyNumberFormat="1" applyFont="1" applyFill="1" applyBorder="1" applyAlignment="1">
      <alignment horizontal="right"/>
    </xf>
    <xf numFmtId="0" fontId="0" fillId="0" borderId="8" xfId="0" applyFont="1" applyBorder="1"/>
    <xf numFmtId="0" fontId="0" fillId="10" borderId="5" xfId="0" applyFont="1" applyFill="1" applyBorder="1"/>
    <xf numFmtId="0" fontId="0" fillId="7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6" borderId="1" xfId="0" applyFont="1" applyFill="1" applyBorder="1"/>
    <xf numFmtId="0" fontId="0" fillId="0" borderId="1" xfId="0" applyFont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16" fontId="0" fillId="0" borderId="1" xfId="5" applyNumberFormat="1" applyFon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6" fontId="0" fillId="0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right"/>
    </xf>
    <xf numFmtId="9" fontId="4" fillId="17" borderId="1" xfId="0" applyNumberFormat="1" applyFont="1" applyFill="1" applyBorder="1" applyAlignment="1">
      <alignment horizontal="right"/>
    </xf>
    <xf numFmtId="9" fontId="4" fillId="13" borderId="1" xfId="0" applyNumberFormat="1" applyFont="1" applyFill="1" applyBorder="1" applyAlignment="1">
      <alignment horizontal="right"/>
    </xf>
    <xf numFmtId="0" fontId="4" fillId="3" borderId="0" xfId="5" applyFont="1" applyFill="1" applyBorder="1"/>
    <xf numFmtId="0" fontId="0" fillId="0" borderId="1" xfId="5" applyFont="1" applyFill="1" applyBorder="1" applyAlignment="1">
      <alignment horizontal="left"/>
    </xf>
    <xf numFmtId="3" fontId="0" fillId="0" borderId="6" xfId="0" applyNumberFormat="1" applyFont="1" applyFill="1" applyBorder="1" applyAlignment="1">
      <alignment horizontal="right"/>
    </xf>
    <xf numFmtId="167" fontId="0" fillId="0" borderId="15" xfId="0" applyNumberFormat="1" applyFont="1" applyBorder="1" applyAlignment="1">
      <alignment horizontal="right"/>
    </xf>
    <xf numFmtId="3" fontId="3" fillId="0" borderId="1" xfId="5" applyNumberFormat="1" applyFill="1" applyBorder="1" applyAlignment="1">
      <alignment horizontal="right"/>
    </xf>
    <xf numFmtId="3" fontId="0" fillId="0" borderId="1" xfId="5" applyNumberFormat="1" applyFont="1" applyFill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15" xfId="0" applyFont="1" applyFill="1" applyBorder="1"/>
    <xf numFmtId="49" fontId="4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0" fillId="0" borderId="1" xfId="0" applyFont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168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3" fontId="4" fillId="12" borderId="1" xfId="0" applyNumberFormat="1" applyFont="1" applyFill="1" applyBorder="1" applyAlignment="1">
      <alignment horizontal="right"/>
    </xf>
    <xf numFmtId="169" fontId="4" fillId="0" borderId="0" xfId="0" applyNumberFormat="1" applyFont="1" applyAlignment="1">
      <alignment horizontal="right"/>
    </xf>
    <xf numFmtId="9" fontId="0" fillId="10" borderId="5" xfId="0" applyNumberFormat="1" applyFont="1" applyFill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9" fontId="0" fillId="0" borderId="0" xfId="0" applyNumberFormat="1" applyFont="1" applyAlignment="1">
      <alignment horizontal="left"/>
    </xf>
    <xf numFmtId="49" fontId="20" fillId="2" borderId="1" xfId="0" applyNumberFormat="1" applyFont="1" applyFill="1" applyBorder="1" applyAlignment="1">
      <alignment horizontal="center" vertical="center" wrapText="1"/>
    </xf>
    <xf numFmtId="3" fontId="4" fillId="11" borderId="1" xfId="13" applyNumberFormat="1" applyFont="1" applyFill="1" applyBorder="1"/>
    <xf numFmtId="0" fontId="0" fillId="0" borderId="0" xfId="0" applyFont="1" applyBorder="1" applyAlignment="1">
      <alignment horizontal="center"/>
    </xf>
    <xf numFmtId="0" fontId="0" fillId="5" borderId="0" xfId="0" applyFont="1" applyFill="1" applyBorder="1"/>
    <xf numFmtId="3" fontId="4" fillId="3" borderId="0" xfId="5" applyNumberFormat="1" applyFont="1" applyFill="1" applyBorder="1"/>
    <xf numFmtId="49" fontId="18" fillId="9" borderId="14" xfId="0" applyNumberFormat="1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49" fontId="18" fillId="9" borderId="14" xfId="0" applyNumberFormat="1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left" vertical="center"/>
    </xf>
    <xf numFmtId="0" fontId="18" fillId="9" borderId="16" xfId="0" applyFont="1" applyFill="1" applyBorder="1" applyAlignment="1">
      <alignment horizontal="left" vertical="center"/>
    </xf>
    <xf numFmtId="0" fontId="18" fillId="9" borderId="17" xfId="0" applyFont="1" applyFill="1" applyBorder="1" applyAlignment="1">
      <alignment horizontal="left" vertical="center"/>
    </xf>
    <xf numFmtId="0" fontId="18" fillId="9" borderId="18" xfId="0" applyFont="1" applyFill="1" applyBorder="1" applyAlignment="1">
      <alignment horizontal="left" vertical="center"/>
    </xf>
    <xf numFmtId="0" fontId="18" fillId="9" borderId="19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1" fillId="13" borderId="21" xfId="0" applyNumberFormat="1" applyFont="1" applyFill="1" applyBorder="1" applyAlignment="1">
      <alignment horizontal="center"/>
    </xf>
    <xf numFmtId="0" fontId="11" fillId="13" borderId="22" xfId="0" applyNumberFormat="1" applyFont="1" applyFill="1" applyBorder="1" applyAlignment="1">
      <alignment horizontal="center"/>
    </xf>
    <xf numFmtId="0" fontId="19" fillId="15" borderId="28" xfId="0" applyFont="1" applyFill="1" applyBorder="1" applyAlignment="1">
      <alignment horizontal="left" vertical="center"/>
    </xf>
    <xf numFmtId="0" fontId="19" fillId="15" borderId="29" xfId="0" applyFont="1" applyFill="1" applyBorder="1" applyAlignment="1">
      <alignment horizontal="left" vertical="center"/>
    </xf>
    <xf numFmtId="3" fontId="0" fillId="0" borderId="15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vertical="center"/>
    </xf>
    <xf numFmtId="165" fontId="7" fillId="0" borderId="32" xfId="0" applyNumberFormat="1" applyFont="1" applyBorder="1"/>
    <xf numFmtId="3" fontId="13" fillId="16" borderId="11" xfId="0" applyNumberFormat="1" applyFont="1" applyFill="1" applyBorder="1" applyAlignment="1">
      <alignment horizontal="right"/>
    </xf>
    <xf numFmtId="3" fontId="15" fillId="8" borderId="10" xfId="13" applyNumberFormat="1" applyFont="1" applyFill="1" applyBorder="1" applyAlignment="1">
      <alignment horizontal="right"/>
    </xf>
    <xf numFmtId="3" fontId="15" fillId="14" borderId="11" xfId="13" applyNumberFormat="1" applyFont="1" applyFill="1" applyBorder="1" applyAlignment="1">
      <alignment horizontal="right"/>
    </xf>
  </cellXfs>
  <cellStyles count="20">
    <cellStyle name="čiarky 2" xfId="1"/>
    <cellStyle name="Normal 2" xfId="2"/>
    <cellStyle name="Normal 2 2" xfId="3"/>
    <cellStyle name="Normal 2 2 2" xfId="16"/>
    <cellStyle name="Normal 2 3" xfId="15"/>
    <cellStyle name="Normálna" xfId="0" builtinId="0"/>
    <cellStyle name="Normálna 2" xfId="4"/>
    <cellStyle name="Normálna 3" xfId="5"/>
    <cellStyle name="Normálna 4" xfId="6"/>
    <cellStyle name="Normálna 4 2" xfId="17"/>
    <cellStyle name="normálne 2" xfId="7"/>
    <cellStyle name="normálne 2 2" xfId="8"/>
    <cellStyle name="normálne 2 3" xfId="18"/>
    <cellStyle name="normálne 3" xfId="9"/>
    <cellStyle name="normálne 3 2" xfId="10"/>
    <cellStyle name="normálne 3 3" xfId="1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5" customWidth="1"/>
    <col min="2" max="2" width="14.140625" style="15" customWidth="1"/>
    <col min="3" max="16384" width="9.140625" style="15"/>
  </cols>
  <sheetData>
    <row r="1" spans="1:2" ht="18" customHeight="1" x14ac:dyDescent="0.25">
      <c r="A1" s="13"/>
      <c r="B1" s="14"/>
    </row>
    <row r="2" spans="1:2" ht="23.25" customHeight="1" x14ac:dyDescent="0.2">
      <c r="A2" s="16"/>
      <c r="B2" s="17"/>
    </row>
    <row r="3" spans="1:2" ht="23.25" customHeight="1" x14ac:dyDescent="0.2">
      <c r="A3" s="18"/>
      <c r="B3" s="17"/>
    </row>
    <row r="4" spans="1:2" ht="23.25" customHeight="1" x14ac:dyDescent="0.2">
      <c r="A4" s="18"/>
      <c r="B4" s="17"/>
    </row>
    <row r="5" spans="1:2" ht="23.25" customHeight="1" x14ac:dyDescent="0.2">
      <c r="A5" s="18"/>
      <c r="B5" s="17"/>
    </row>
    <row r="6" spans="1:2" ht="23.25" customHeight="1" x14ac:dyDescent="0.2">
      <c r="A6" s="30" t="s">
        <v>49</v>
      </c>
      <c r="B6" s="17"/>
    </row>
    <row r="7" spans="1:2" ht="23.25" customHeight="1" x14ac:dyDescent="0.25">
      <c r="A7" s="19"/>
      <c r="B7" s="17"/>
    </row>
    <row r="8" spans="1:2" ht="23.25" customHeight="1" x14ac:dyDescent="0.25">
      <c r="A8" s="20"/>
      <c r="B8" s="17"/>
    </row>
    <row r="9" spans="1:2" ht="23.25" customHeight="1" x14ac:dyDescent="0.2">
      <c r="A9" s="21" t="s">
        <v>110</v>
      </c>
      <c r="B9" s="17"/>
    </row>
    <row r="10" spans="1:2" ht="23.25" customHeight="1" x14ac:dyDescent="0.2">
      <c r="B10" s="17"/>
    </row>
    <row r="11" spans="1:2" ht="23.25" customHeight="1" x14ac:dyDescent="0.2">
      <c r="B11" s="17"/>
    </row>
    <row r="12" spans="1:2" ht="23.25" customHeight="1" x14ac:dyDescent="0.2">
      <c r="B12" s="17"/>
    </row>
    <row r="13" spans="1:2" ht="23.25" customHeight="1" x14ac:dyDescent="0.2">
      <c r="A13" s="18"/>
      <c r="B13" s="17"/>
    </row>
    <row r="14" spans="1:2" ht="23.25" customHeight="1" x14ac:dyDescent="0.2">
      <c r="A14" s="18"/>
      <c r="B14" s="17"/>
    </row>
    <row r="15" spans="1:2" ht="23.25" customHeight="1" x14ac:dyDescent="0.2">
      <c r="A15" s="18"/>
      <c r="B15" s="17"/>
    </row>
    <row r="16" spans="1:2" ht="23.25" customHeight="1" x14ac:dyDescent="0.25">
      <c r="A16" s="22"/>
      <c r="B16" s="17"/>
    </row>
    <row r="17" spans="1:2" ht="20.25" customHeight="1" x14ac:dyDescent="0.25">
      <c r="A17" s="23" t="s">
        <v>133</v>
      </c>
      <c r="B17" s="17"/>
    </row>
    <row r="18" spans="1:2" ht="23.25" customHeight="1" x14ac:dyDescent="0.2">
      <c r="A18" s="18"/>
      <c r="B18" s="17"/>
    </row>
    <row r="19" spans="1:2" ht="23.25" customHeight="1" x14ac:dyDescent="0.2">
      <c r="A19" s="24"/>
      <c r="B19" s="17"/>
    </row>
    <row r="20" spans="1:2" ht="23.25" customHeight="1" x14ac:dyDescent="0.2">
      <c r="A20" s="134" t="s">
        <v>107</v>
      </c>
      <c r="B20" s="17"/>
    </row>
    <row r="21" spans="1:2" ht="23.25" customHeight="1" x14ac:dyDescent="0.2">
      <c r="A21" s="15" t="s">
        <v>108</v>
      </c>
      <c r="B21" s="17"/>
    </row>
    <row r="22" spans="1:2" ht="23.25" customHeight="1" x14ac:dyDescent="0.2">
      <c r="A22" s="15" t="s">
        <v>109</v>
      </c>
      <c r="B22" s="17"/>
    </row>
    <row r="23" spans="1:2" ht="23.25" customHeight="1" x14ac:dyDescent="0.2">
      <c r="A23" s="18"/>
      <c r="B23" s="17"/>
    </row>
    <row r="24" spans="1:2" ht="23.25" customHeight="1" x14ac:dyDescent="0.2">
      <c r="A24" s="25"/>
      <c r="B24" s="17"/>
    </row>
    <row r="25" spans="1:2" x14ac:dyDescent="0.2">
      <c r="A25" s="18" t="s">
        <v>90</v>
      </c>
    </row>
    <row r="26" spans="1:2" x14ac:dyDescent="0.2">
      <c r="A26" s="18" t="s">
        <v>91</v>
      </c>
    </row>
    <row r="27" spans="1:2" x14ac:dyDescent="0.2">
      <c r="A27" s="18" t="s">
        <v>92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49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7.7109375" style="26" customWidth="1"/>
    <col min="3" max="3" width="16.7109375" style="27" customWidth="1"/>
    <col min="4" max="4" width="16.7109375" style="28" customWidth="1"/>
    <col min="5" max="5" width="16.85546875" style="28" bestFit="1" customWidth="1"/>
    <col min="6" max="7" width="16.7109375" style="28" customWidth="1"/>
    <col min="8" max="8" width="16.85546875" style="28" bestFit="1" customWidth="1"/>
    <col min="9" max="10" width="9.140625" style="1"/>
    <col min="11" max="11" width="12.5703125" style="1" bestFit="1" customWidth="1"/>
    <col min="12" max="16384" width="9.140625" style="1"/>
  </cols>
  <sheetData>
    <row r="1" spans="1:13" ht="20.100000000000001" customHeight="1" x14ac:dyDescent="0.2">
      <c r="A1" s="3"/>
      <c r="B1" s="26" t="str">
        <f>Cover!A9</f>
        <v>Univerzitná nemocnica Martin</v>
      </c>
      <c r="H1" s="28" t="s">
        <v>94</v>
      </c>
      <c r="I1" s="33"/>
      <c r="J1" s="33"/>
    </row>
    <row r="2" spans="1:13" ht="20.100000000000001" customHeight="1" x14ac:dyDescent="0.2">
      <c r="A2" s="225" t="s">
        <v>0</v>
      </c>
      <c r="B2" s="226"/>
      <c r="C2" s="219" t="s">
        <v>9</v>
      </c>
      <c r="D2" s="220"/>
      <c r="E2" s="221"/>
      <c r="F2" s="222" t="s">
        <v>10</v>
      </c>
      <c r="G2" s="223"/>
      <c r="H2" s="224"/>
    </row>
    <row r="3" spans="1:13" ht="20.100000000000001" customHeight="1" x14ac:dyDescent="0.2">
      <c r="A3" s="227"/>
      <c r="B3" s="228"/>
      <c r="C3" s="219" t="s">
        <v>134</v>
      </c>
      <c r="D3" s="220"/>
      <c r="E3" s="221"/>
      <c r="F3" s="219" t="s">
        <v>135</v>
      </c>
      <c r="G3" s="220"/>
      <c r="H3" s="221"/>
    </row>
    <row r="4" spans="1:13" ht="20.100000000000001" customHeight="1" x14ac:dyDescent="0.2">
      <c r="A4" s="229"/>
      <c r="B4" s="228"/>
      <c r="C4" s="85" t="s">
        <v>11</v>
      </c>
      <c r="D4" s="86" t="s">
        <v>12</v>
      </c>
      <c r="E4" s="86" t="s">
        <v>70</v>
      </c>
      <c r="F4" s="85" t="s">
        <v>11</v>
      </c>
      <c r="G4" s="86" t="s">
        <v>12</v>
      </c>
      <c r="H4" s="86" t="s">
        <v>70</v>
      </c>
    </row>
    <row r="5" spans="1:13" ht="20.100000000000001" customHeight="1" x14ac:dyDescent="0.2">
      <c r="A5" s="64" t="s">
        <v>51</v>
      </c>
      <c r="B5" s="66"/>
      <c r="C5" s="68"/>
      <c r="D5" s="67"/>
      <c r="E5" s="67"/>
      <c r="F5" s="68"/>
      <c r="G5" s="67"/>
      <c r="H5" s="67"/>
    </row>
    <row r="6" spans="1:13" ht="20.100000000000001" customHeight="1" x14ac:dyDescent="0.2">
      <c r="A6" s="175">
        <v>1</v>
      </c>
      <c r="B6" s="170" t="s">
        <v>13</v>
      </c>
      <c r="C6" s="135">
        <v>5561</v>
      </c>
      <c r="D6" s="136">
        <v>6497.3549400000047</v>
      </c>
      <c r="E6" s="89">
        <f t="shared" ref="E6:E14" si="0">D6/C6</f>
        <v>1.1683788778996591</v>
      </c>
      <c r="F6" s="135">
        <v>61322</v>
      </c>
      <c r="G6" s="135">
        <v>62820.307000000001</v>
      </c>
      <c r="H6" s="89">
        <f t="shared" ref="H6:H14" si="1">G6/F6</f>
        <v>1.024433433351815</v>
      </c>
      <c r="K6" s="48"/>
      <c r="L6" s="137"/>
      <c r="M6" s="137"/>
    </row>
    <row r="7" spans="1:13" ht="20.100000000000001" customHeight="1" x14ac:dyDescent="0.2">
      <c r="A7" s="175">
        <v>2</v>
      </c>
      <c r="B7" s="5" t="s">
        <v>14</v>
      </c>
      <c r="C7" s="135">
        <v>1104</v>
      </c>
      <c r="D7" s="136">
        <v>1420.78298</v>
      </c>
      <c r="E7" s="89">
        <f t="shared" si="0"/>
        <v>1.2869411050724637</v>
      </c>
      <c r="F7" s="135">
        <v>15600</v>
      </c>
      <c r="G7" s="135">
        <v>16795.312999999998</v>
      </c>
      <c r="H7" s="89">
        <f t="shared" si="1"/>
        <v>1.0766226282051281</v>
      </c>
      <c r="K7" s="48"/>
      <c r="L7" s="137"/>
      <c r="M7" s="137"/>
    </row>
    <row r="8" spans="1:13" ht="20.100000000000001" customHeight="1" x14ac:dyDescent="0.2">
      <c r="A8" s="175">
        <v>3</v>
      </c>
      <c r="B8" s="5" t="s">
        <v>15</v>
      </c>
      <c r="C8" s="135">
        <v>269</v>
      </c>
      <c r="D8" s="136">
        <v>247.75203999999985</v>
      </c>
      <c r="E8" s="89">
        <f t="shared" si="0"/>
        <v>0.9210113011152411</v>
      </c>
      <c r="F8" s="135">
        <v>3216</v>
      </c>
      <c r="G8" s="135">
        <v>3454.6537899999994</v>
      </c>
      <c r="H8" s="89">
        <f t="shared" si="1"/>
        <v>1.0742082680348257</v>
      </c>
      <c r="K8" s="48"/>
      <c r="L8" s="137"/>
      <c r="M8" s="137"/>
    </row>
    <row r="9" spans="1:13" ht="20.100000000000001" customHeight="1" x14ac:dyDescent="0.2">
      <c r="A9" s="176">
        <v>4</v>
      </c>
      <c r="B9" s="82" t="s">
        <v>16</v>
      </c>
      <c r="C9" s="88">
        <f t="shared" ref="C9:G9" si="2">SUM(C6:C8)</f>
        <v>6934</v>
      </c>
      <c r="D9" s="88">
        <f t="shared" si="2"/>
        <v>8165.8899600000041</v>
      </c>
      <c r="E9" s="91">
        <f t="shared" si="0"/>
        <v>1.1776593539082787</v>
      </c>
      <c r="F9" s="88">
        <f t="shared" si="2"/>
        <v>80138</v>
      </c>
      <c r="G9" s="88">
        <f t="shared" si="2"/>
        <v>83070.273789999992</v>
      </c>
      <c r="H9" s="91">
        <f t="shared" si="1"/>
        <v>1.0365903041004267</v>
      </c>
      <c r="K9" s="48"/>
      <c r="L9" s="137"/>
      <c r="M9" s="137"/>
    </row>
    <row r="10" spans="1:13" s="35" customFormat="1" ht="20.100000000000001" customHeight="1" x14ac:dyDescent="0.2">
      <c r="A10" s="177">
        <v>5</v>
      </c>
      <c r="B10" s="36" t="s">
        <v>17</v>
      </c>
      <c r="C10" s="135">
        <v>892</v>
      </c>
      <c r="D10" s="136">
        <v>766.71510999999737</v>
      </c>
      <c r="E10" s="90">
        <f t="shared" si="0"/>
        <v>0.85954608744394323</v>
      </c>
      <c r="F10" s="135">
        <v>6627</v>
      </c>
      <c r="G10" s="135">
        <v>29496.33569</v>
      </c>
      <c r="H10" s="89">
        <f t="shared" si="1"/>
        <v>4.4509334072732756</v>
      </c>
      <c r="I10" s="35" t="s">
        <v>127</v>
      </c>
      <c r="K10" s="48"/>
      <c r="L10" s="137"/>
      <c r="M10" s="137"/>
    </row>
    <row r="11" spans="1:13" s="35" customFormat="1" ht="20.100000000000001" customHeight="1" x14ac:dyDescent="0.2">
      <c r="A11" s="178">
        <v>6</v>
      </c>
      <c r="B11" s="45" t="s">
        <v>52</v>
      </c>
      <c r="C11" s="135">
        <v>24</v>
      </c>
      <c r="D11" s="136">
        <v>153.26474000000002</v>
      </c>
      <c r="E11" s="90">
        <f t="shared" si="0"/>
        <v>6.3860308333333338</v>
      </c>
      <c r="F11" s="135">
        <v>300</v>
      </c>
      <c r="G11" s="135">
        <v>314.78322999999995</v>
      </c>
      <c r="H11" s="89">
        <f t="shared" si="1"/>
        <v>1.0492774333333332</v>
      </c>
      <c r="K11" s="48"/>
      <c r="L11" s="137"/>
      <c r="M11" s="137"/>
    </row>
    <row r="12" spans="1:13" s="35" customFormat="1" ht="20.100000000000001" customHeight="1" x14ac:dyDescent="0.2">
      <c r="A12" s="178">
        <v>7</v>
      </c>
      <c r="B12" s="45" t="s">
        <v>53</v>
      </c>
      <c r="C12" s="135">
        <v>120</v>
      </c>
      <c r="D12" s="136">
        <v>173.06811999999968</v>
      </c>
      <c r="E12" s="90">
        <f t="shared" si="0"/>
        <v>1.4422343333333307</v>
      </c>
      <c r="F12" s="135">
        <v>1373</v>
      </c>
      <c r="G12" s="135">
        <v>1596.2771699999998</v>
      </c>
      <c r="H12" s="89">
        <f t="shared" si="1"/>
        <v>1.1626199344501091</v>
      </c>
      <c r="K12" s="48"/>
      <c r="L12" s="137"/>
      <c r="M12" s="137"/>
    </row>
    <row r="13" spans="1:13" ht="20.100000000000001" customHeight="1" x14ac:dyDescent="0.2">
      <c r="A13" s="178">
        <v>8</v>
      </c>
      <c r="B13" s="45" t="s">
        <v>54</v>
      </c>
      <c r="C13" s="135">
        <v>102</v>
      </c>
      <c r="D13" s="136">
        <v>279.30853000000002</v>
      </c>
      <c r="E13" s="90">
        <f t="shared" si="0"/>
        <v>2.7383189215686277</v>
      </c>
      <c r="F13" s="135">
        <v>601</v>
      </c>
      <c r="G13" s="135">
        <v>913.10117999999989</v>
      </c>
      <c r="H13" s="89">
        <f t="shared" si="1"/>
        <v>1.5193031281198002</v>
      </c>
      <c r="K13" s="48"/>
      <c r="L13" s="137"/>
      <c r="M13" s="137"/>
    </row>
    <row r="14" spans="1:13" ht="20.100000000000001" customHeight="1" x14ac:dyDescent="0.2">
      <c r="A14" s="179">
        <v>9</v>
      </c>
      <c r="B14" s="171" t="s">
        <v>18</v>
      </c>
      <c r="C14" s="168">
        <f t="shared" ref="C14:G14" si="3">C9+C10+C11+C13</f>
        <v>7952</v>
      </c>
      <c r="D14" s="168">
        <f t="shared" si="3"/>
        <v>9365.1783400000022</v>
      </c>
      <c r="E14" s="209">
        <f t="shared" si="0"/>
        <v>1.1777135739436622</v>
      </c>
      <c r="F14" s="168">
        <f t="shared" si="3"/>
        <v>87666</v>
      </c>
      <c r="G14" s="168">
        <f t="shared" si="3"/>
        <v>113794.49388999998</v>
      </c>
      <c r="H14" s="209">
        <f t="shared" si="1"/>
        <v>1.2980459230488444</v>
      </c>
      <c r="K14" s="48"/>
      <c r="L14" s="137"/>
      <c r="M14" s="137"/>
    </row>
    <row r="15" spans="1:13" ht="20.100000000000001" customHeight="1" x14ac:dyDescent="0.2">
      <c r="A15" s="64" t="s">
        <v>19</v>
      </c>
      <c r="B15" s="66"/>
      <c r="C15" s="202"/>
      <c r="D15" s="239"/>
      <c r="E15" s="210"/>
      <c r="F15" s="137"/>
      <c r="G15" s="137"/>
      <c r="H15" s="210"/>
      <c r="K15" s="48"/>
      <c r="L15" s="137"/>
      <c r="M15" s="137"/>
    </row>
    <row r="16" spans="1:13" ht="20.100000000000001" customHeight="1" x14ac:dyDescent="0.2">
      <c r="A16" s="175">
        <v>10</v>
      </c>
      <c r="B16" s="65" t="s">
        <v>20</v>
      </c>
      <c r="C16" s="135">
        <v>4920</v>
      </c>
      <c r="D16" s="136">
        <v>5089.5849499999895</v>
      </c>
      <c r="E16" s="89">
        <f t="shared" ref="E16:E34" si="4">D16/C16</f>
        <v>1.0344684857723556</v>
      </c>
      <c r="F16" s="135">
        <v>56800</v>
      </c>
      <c r="G16" s="135">
        <v>58652.276429999998</v>
      </c>
      <c r="H16" s="89">
        <f t="shared" ref="H16:H22" si="5">G16/F16</f>
        <v>1.0326105005281689</v>
      </c>
      <c r="K16" s="48"/>
      <c r="L16" s="137"/>
      <c r="M16" s="137"/>
    </row>
    <row r="17" spans="1:13" ht="20.100000000000001" customHeight="1" x14ac:dyDescent="0.2">
      <c r="A17" s="180">
        <v>41285</v>
      </c>
      <c r="B17" s="57" t="s">
        <v>21</v>
      </c>
      <c r="C17" s="135">
        <v>743</v>
      </c>
      <c r="D17" s="136">
        <v>1198.7207699999999</v>
      </c>
      <c r="E17" s="90">
        <f t="shared" si="4"/>
        <v>1.6133523149394347</v>
      </c>
      <c r="F17" s="135">
        <v>10700</v>
      </c>
      <c r="G17" s="135">
        <v>13746.55395</v>
      </c>
      <c r="H17" s="89">
        <f t="shared" si="5"/>
        <v>1.284724668224299</v>
      </c>
      <c r="K17" s="48"/>
      <c r="L17" s="137"/>
      <c r="M17" s="137"/>
    </row>
    <row r="18" spans="1:13" ht="20.100000000000001" customHeight="1" x14ac:dyDescent="0.2">
      <c r="A18" s="181">
        <v>41316</v>
      </c>
      <c r="B18" s="29" t="s">
        <v>81</v>
      </c>
      <c r="C18" s="135">
        <v>141</v>
      </c>
      <c r="D18" s="136">
        <v>133.31237999999985</v>
      </c>
      <c r="E18" s="90">
        <f t="shared" si="4"/>
        <v>0.94547787234042446</v>
      </c>
      <c r="F18" s="135">
        <v>1600</v>
      </c>
      <c r="G18" s="135">
        <v>1440.91156</v>
      </c>
      <c r="H18" s="89">
        <f t="shared" si="5"/>
        <v>0.90056972499999999</v>
      </c>
      <c r="K18" s="48"/>
      <c r="L18" s="137"/>
      <c r="M18" s="137"/>
    </row>
    <row r="19" spans="1:13" ht="20.100000000000001" customHeight="1" x14ac:dyDescent="0.2">
      <c r="A19" s="181">
        <v>41344</v>
      </c>
      <c r="B19" s="29" t="s">
        <v>82</v>
      </c>
      <c r="C19" s="135">
        <v>76</v>
      </c>
      <c r="D19" s="136">
        <v>80.218399999999747</v>
      </c>
      <c r="E19" s="90">
        <f t="shared" si="4"/>
        <v>1.0555052631578914</v>
      </c>
      <c r="F19" s="135">
        <v>1400</v>
      </c>
      <c r="G19" s="135">
        <v>1526.37402</v>
      </c>
      <c r="H19" s="89">
        <f t="shared" si="5"/>
        <v>1.090267157142857</v>
      </c>
      <c r="K19" s="48"/>
      <c r="L19" s="137"/>
      <c r="M19" s="137"/>
    </row>
    <row r="20" spans="1:13" ht="20.100000000000001" customHeight="1" x14ac:dyDescent="0.2">
      <c r="A20" s="181">
        <v>41375</v>
      </c>
      <c r="B20" s="29" t="s">
        <v>83</v>
      </c>
      <c r="C20" s="135">
        <v>1726</v>
      </c>
      <c r="D20" s="136">
        <v>1178.0776199999964</v>
      </c>
      <c r="E20" s="90">
        <f t="shared" si="4"/>
        <v>0.68254786790266297</v>
      </c>
      <c r="F20" s="135">
        <v>17200</v>
      </c>
      <c r="G20" s="135">
        <v>18101.298609999994</v>
      </c>
      <c r="H20" s="89">
        <f t="shared" si="5"/>
        <v>1.0524010819767438</v>
      </c>
      <c r="K20" s="48"/>
      <c r="L20" s="137"/>
      <c r="M20" s="138"/>
    </row>
    <row r="21" spans="1:13" ht="20.100000000000001" customHeight="1" x14ac:dyDescent="0.2">
      <c r="A21" s="181">
        <v>41405</v>
      </c>
      <c r="B21" s="29" t="s">
        <v>22</v>
      </c>
      <c r="C21" s="135">
        <v>138</v>
      </c>
      <c r="D21" s="136">
        <v>206.58912000000032</v>
      </c>
      <c r="E21" s="90">
        <f t="shared" si="4"/>
        <v>1.4970226086956544</v>
      </c>
      <c r="F21" s="135">
        <v>1700</v>
      </c>
      <c r="G21" s="135">
        <v>2106.1749100000006</v>
      </c>
      <c r="H21" s="89">
        <f t="shared" si="5"/>
        <v>1.2389264176470591</v>
      </c>
      <c r="K21" s="48"/>
      <c r="L21" s="137"/>
      <c r="M21" s="137"/>
    </row>
    <row r="22" spans="1:13" ht="20.100000000000001" customHeight="1" x14ac:dyDescent="0.2">
      <c r="A22" s="182">
        <v>11</v>
      </c>
      <c r="B22" s="172" t="s">
        <v>23</v>
      </c>
      <c r="C22" s="94">
        <f t="shared" ref="C22:G22" si="6">C17+C18+C19+C20+C21</f>
        <v>2824</v>
      </c>
      <c r="D22" s="94">
        <f t="shared" si="6"/>
        <v>2796.918289999996</v>
      </c>
      <c r="E22" s="105">
        <f t="shared" si="4"/>
        <v>0.99041015934844046</v>
      </c>
      <c r="F22" s="94">
        <f t="shared" si="6"/>
        <v>32600</v>
      </c>
      <c r="G22" s="94">
        <f t="shared" si="6"/>
        <v>36921.313049999997</v>
      </c>
      <c r="H22" s="105">
        <f t="shared" si="5"/>
        <v>1.1325556150306748</v>
      </c>
      <c r="K22" s="48"/>
      <c r="L22" s="137"/>
      <c r="M22" s="137"/>
    </row>
    <row r="23" spans="1:13" ht="20.100000000000001" customHeight="1" x14ac:dyDescent="0.2">
      <c r="A23" s="175">
        <v>12</v>
      </c>
      <c r="B23" s="29" t="s">
        <v>24</v>
      </c>
      <c r="C23" s="135">
        <v>168</v>
      </c>
      <c r="D23" s="136">
        <v>190.44120000000021</v>
      </c>
      <c r="E23" s="90">
        <f t="shared" si="4"/>
        <v>1.1335785714285727</v>
      </c>
      <c r="F23" s="135">
        <v>1650</v>
      </c>
      <c r="G23" s="135">
        <v>1853.56357</v>
      </c>
      <c r="H23" s="89">
        <f t="shared" ref="H23:H28" si="7">G23/F23</f>
        <v>1.1233718606060605</v>
      </c>
      <c r="K23" s="48"/>
      <c r="L23" s="137"/>
      <c r="M23" s="137"/>
    </row>
    <row r="24" spans="1:13" ht="20.100000000000001" customHeight="1" x14ac:dyDescent="0.2">
      <c r="A24" s="175">
        <v>13</v>
      </c>
      <c r="B24" s="29" t="s">
        <v>25</v>
      </c>
      <c r="C24" s="135">
        <v>106</v>
      </c>
      <c r="D24" s="136">
        <v>140.18831</v>
      </c>
      <c r="E24" s="90">
        <f t="shared" si="4"/>
        <v>1.3225312264150944</v>
      </c>
      <c r="F24" s="135">
        <v>1600</v>
      </c>
      <c r="G24" s="135">
        <v>1465.72039</v>
      </c>
      <c r="H24" s="89">
        <f t="shared" si="7"/>
        <v>0.91607524374999993</v>
      </c>
      <c r="K24" s="48"/>
      <c r="L24" s="137"/>
      <c r="M24" s="137"/>
    </row>
    <row r="25" spans="1:13" ht="20.100000000000001" customHeight="1" x14ac:dyDescent="0.2">
      <c r="A25" s="175">
        <v>14</v>
      </c>
      <c r="B25" s="29" t="s">
        <v>26</v>
      </c>
      <c r="C25" s="135">
        <v>430</v>
      </c>
      <c r="D25" s="136">
        <v>567.50369999999839</v>
      </c>
      <c r="E25" s="90">
        <f t="shared" si="4"/>
        <v>1.3197760465116242</v>
      </c>
      <c r="F25" s="135">
        <v>4800</v>
      </c>
      <c r="G25" s="135">
        <v>7204.5800499999987</v>
      </c>
      <c r="H25" s="89">
        <f t="shared" si="7"/>
        <v>1.500954177083333</v>
      </c>
      <c r="K25" s="48"/>
      <c r="L25" s="137"/>
      <c r="M25" s="137"/>
    </row>
    <row r="26" spans="1:13" ht="20.100000000000001" customHeight="1" x14ac:dyDescent="0.2">
      <c r="A26" s="183">
        <v>15</v>
      </c>
      <c r="B26" s="173" t="s">
        <v>7</v>
      </c>
      <c r="C26" s="135">
        <v>50</v>
      </c>
      <c r="D26" s="136">
        <v>5757.4434000000001</v>
      </c>
      <c r="E26" s="90">
        <f>D26/C26</f>
        <v>115.14886800000001</v>
      </c>
      <c r="F26" s="135">
        <v>50</v>
      </c>
      <c r="G26" s="135">
        <v>5757.4434000000001</v>
      </c>
      <c r="H26" s="89">
        <f t="shared" si="7"/>
        <v>115.14886800000001</v>
      </c>
      <c r="I26" s="1" t="s">
        <v>136</v>
      </c>
      <c r="K26" s="48"/>
      <c r="L26" s="137"/>
      <c r="M26" s="137"/>
    </row>
    <row r="27" spans="1:13" ht="20.100000000000001" customHeight="1" x14ac:dyDescent="0.2">
      <c r="A27" s="184">
        <v>16</v>
      </c>
      <c r="B27" s="174" t="s">
        <v>27</v>
      </c>
      <c r="C27" s="103">
        <f t="shared" ref="C27:D27" si="8">C16+C22+C23+C24+C25+C26</f>
        <v>8498</v>
      </c>
      <c r="D27" s="103">
        <f t="shared" si="8"/>
        <v>14542.079849999984</v>
      </c>
      <c r="E27" s="104">
        <f t="shared" si="4"/>
        <v>1.7112355671922785</v>
      </c>
      <c r="F27" s="103">
        <f t="shared" ref="F27:G27" si="9">F16+F22+F23+F24+F25+F26</f>
        <v>97500</v>
      </c>
      <c r="G27" s="103">
        <f t="shared" si="9"/>
        <v>111854.89689</v>
      </c>
      <c r="H27" s="104">
        <f t="shared" si="7"/>
        <v>1.1472297116923078</v>
      </c>
      <c r="K27" s="48"/>
      <c r="L27" s="137"/>
      <c r="M27" s="137"/>
    </row>
    <row r="28" spans="1:13" ht="20.100000000000001" customHeight="1" x14ac:dyDescent="0.2">
      <c r="A28" s="185">
        <v>17</v>
      </c>
      <c r="B28" s="83" t="s">
        <v>28</v>
      </c>
      <c r="C28" s="207">
        <f t="shared" ref="C28:D28" si="10">SUM(C14-C27)</f>
        <v>-546</v>
      </c>
      <c r="D28" s="207">
        <f t="shared" si="10"/>
        <v>-5176.9015099999815</v>
      </c>
      <c r="E28" s="190">
        <f t="shared" si="4"/>
        <v>9.4815045970695628</v>
      </c>
      <c r="F28" s="207">
        <f t="shared" ref="F28:G28" si="11">SUM(F14-F27)</f>
        <v>-9834</v>
      </c>
      <c r="G28" s="207">
        <f t="shared" si="11"/>
        <v>1939.5969999999797</v>
      </c>
      <c r="H28" s="190">
        <f t="shared" si="7"/>
        <v>-0.19723378076062434</v>
      </c>
      <c r="K28" s="48"/>
      <c r="L28" s="137"/>
      <c r="M28" s="137"/>
    </row>
    <row r="29" spans="1:13" ht="20.100000000000001" customHeight="1" x14ac:dyDescent="0.2">
      <c r="A29" s="186">
        <v>43483</v>
      </c>
      <c r="B29" s="173" t="s">
        <v>29</v>
      </c>
      <c r="C29" s="135">
        <v>113</v>
      </c>
      <c r="D29" s="136">
        <v>146.58939999999984</v>
      </c>
      <c r="E29" s="90">
        <f t="shared" si="4"/>
        <v>1.2972513274336268</v>
      </c>
      <c r="F29" s="135">
        <v>1247</v>
      </c>
      <c r="G29" s="135">
        <v>1589.1962000000001</v>
      </c>
      <c r="H29" s="89">
        <f t="shared" ref="H29:H34" si="12">G29/F29</f>
        <v>1.2744155573376104</v>
      </c>
      <c r="K29" s="48"/>
      <c r="L29" s="137"/>
      <c r="M29" s="137"/>
    </row>
    <row r="30" spans="1:13" ht="20.100000000000001" customHeight="1" x14ac:dyDescent="0.2">
      <c r="A30" s="186">
        <v>43514</v>
      </c>
      <c r="B30" s="173" t="s">
        <v>55</v>
      </c>
      <c r="C30" s="135">
        <v>120</v>
      </c>
      <c r="D30" s="136">
        <v>173.06811999999968</v>
      </c>
      <c r="E30" s="90">
        <f t="shared" si="4"/>
        <v>1.4422343333333307</v>
      </c>
      <c r="F30" s="135">
        <v>1373</v>
      </c>
      <c r="G30" s="135">
        <v>1596.2771699999998</v>
      </c>
      <c r="H30" s="89">
        <f t="shared" si="12"/>
        <v>1.1626199344501091</v>
      </c>
      <c r="K30" s="48"/>
      <c r="L30" s="137"/>
      <c r="M30" s="137"/>
    </row>
    <row r="31" spans="1:13" ht="20.100000000000001" customHeight="1" x14ac:dyDescent="0.2">
      <c r="A31" s="183">
        <v>19</v>
      </c>
      <c r="B31" s="173" t="s">
        <v>30</v>
      </c>
      <c r="C31" s="135">
        <v>261</v>
      </c>
      <c r="D31" s="136">
        <v>104.08868</v>
      </c>
      <c r="E31" s="90">
        <f t="shared" si="4"/>
        <v>0.39880720306513406</v>
      </c>
      <c r="F31" s="135">
        <v>261</v>
      </c>
      <c r="G31" s="135">
        <v>104.08868</v>
      </c>
      <c r="H31" s="89">
        <f t="shared" si="12"/>
        <v>0.39880720306513406</v>
      </c>
      <c r="K31" s="48"/>
      <c r="L31" s="137"/>
      <c r="M31" s="137"/>
    </row>
    <row r="32" spans="1:13" ht="20.100000000000001" customHeight="1" x14ac:dyDescent="0.2">
      <c r="A32" s="183">
        <v>20</v>
      </c>
      <c r="B32" s="173" t="s">
        <v>31</v>
      </c>
      <c r="C32" s="135">
        <v>0</v>
      </c>
      <c r="D32" s="136">
        <v>0.45808999999998434</v>
      </c>
      <c r="E32" s="90" t="e">
        <f t="shared" si="4"/>
        <v>#DIV/0!</v>
      </c>
      <c r="F32" s="135">
        <v>85</v>
      </c>
      <c r="G32" s="135">
        <v>124.74867999999998</v>
      </c>
      <c r="H32" s="89">
        <f t="shared" si="12"/>
        <v>1.4676315294117646</v>
      </c>
      <c r="K32" s="48"/>
      <c r="L32" s="137"/>
      <c r="M32" s="137"/>
    </row>
    <row r="33" spans="1:13" ht="20.100000000000001" customHeight="1" x14ac:dyDescent="0.2">
      <c r="A33" s="183">
        <v>21</v>
      </c>
      <c r="B33" s="173" t="s">
        <v>32</v>
      </c>
      <c r="C33" s="135">
        <v>41</v>
      </c>
      <c r="D33" s="136">
        <v>93.146649999999994</v>
      </c>
      <c r="E33" s="90">
        <f t="shared" si="4"/>
        <v>2.271869512195122</v>
      </c>
      <c r="F33" s="135">
        <v>50</v>
      </c>
      <c r="G33" s="135">
        <v>104.05683999999999</v>
      </c>
      <c r="H33" s="89">
        <f t="shared" si="12"/>
        <v>2.0811367999999999</v>
      </c>
      <c r="K33" s="48"/>
      <c r="L33" s="137"/>
      <c r="M33" s="137"/>
    </row>
    <row r="34" spans="1:13" ht="20.100000000000001" customHeight="1" x14ac:dyDescent="0.2">
      <c r="A34" s="187">
        <v>22</v>
      </c>
      <c r="B34" s="84" t="s">
        <v>33</v>
      </c>
      <c r="C34" s="169">
        <f t="shared" ref="C34:G34" si="13">C28-C29-C31-C32-C33</f>
        <v>-961</v>
      </c>
      <c r="D34" s="169">
        <f t="shared" si="13"/>
        <v>-5521.1843299999809</v>
      </c>
      <c r="E34" s="191">
        <f t="shared" si="4"/>
        <v>5.7452490426638718</v>
      </c>
      <c r="F34" s="169">
        <f t="shared" si="13"/>
        <v>-11477</v>
      </c>
      <c r="G34" s="169">
        <f t="shared" si="13"/>
        <v>17.50659999997967</v>
      </c>
      <c r="H34" s="191">
        <f t="shared" si="12"/>
        <v>-1.5253637710185301E-3</v>
      </c>
      <c r="K34" s="48"/>
      <c r="L34" s="137"/>
      <c r="M34" s="137"/>
    </row>
    <row r="35" spans="1:13" ht="20.100000000000001" customHeight="1" x14ac:dyDescent="0.2">
      <c r="A35" s="188"/>
      <c r="B35" s="192" t="s">
        <v>115</v>
      </c>
      <c r="C35" s="192"/>
      <c r="D35" s="218"/>
      <c r="E35" s="192"/>
      <c r="F35" s="194"/>
      <c r="G35" s="194"/>
      <c r="H35" s="195"/>
    </row>
    <row r="36" spans="1:13" ht="20.100000000000001" customHeight="1" x14ac:dyDescent="0.2">
      <c r="A36" s="188"/>
      <c r="B36" s="193" t="s">
        <v>116</v>
      </c>
      <c r="C36" s="196"/>
      <c r="D36" s="197">
        <f>405.01+10.63</f>
        <v>415.64</v>
      </c>
      <c r="E36" s="196"/>
      <c r="F36" s="198"/>
      <c r="G36" s="197">
        <v>404.97</v>
      </c>
      <c r="H36" s="199"/>
    </row>
    <row r="37" spans="1:13" ht="20.100000000000001" customHeight="1" x14ac:dyDescent="0.2">
      <c r="A37" s="188"/>
      <c r="B37" s="193" t="s">
        <v>117</v>
      </c>
      <c r="C37" s="197"/>
      <c r="D37" s="197">
        <v>2098</v>
      </c>
      <c r="E37" s="197"/>
      <c r="F37" s="59"/>
      <c r="G37" s="135">
        <v>30801</v>
      </c>
      <c r="H37" s="87"/>
    </row>
    <row r="38" spans="1:13" ht="6" customHeight="1" x14ac:dyDescent="0.2">
      <c r="A38" s="188"/>
      <c r="B38" s="200"/>
      <c r="C38" s="10"/>
      <c r="D38" s="10"/>
      <c r="E38" s="10"/>
      <c r="F38" s="201"/>
      <c r="G38" s="202"/>
      <c r="H38" s="202"/>
    </row>
    <row r="39" spans="1:13" ht="20.100000000000001" customHeight="1" x14ac:dyDescent="0.2">
      <c r="A39" s="188"/>
      <c r="B39" s="193" t="s">
        <v>118</v>
      </c>
      <c r="C39" s="197"/>
      <c r="D39" s="197">
        <v>672</v>
      </c>
      <c r="E39" s="197"/>
      <c r="F39" s="59"/>
      <c r="G39" s="135">
        <v>9369</v>
      </c>
      <c r="H39" s="87"/>
    </row>
    <row r="40" spans="1:13" ht="20.100000000000001" customHeight="1" x14ac:dyDescent="0.2">
      <c r="A40" s="188"/>
      <c r="B40" s="56"/>
      <c r="C40" s="26"/>
      <c r="D40" s="26"/>
      <c r="E40" s="26"/>
      <c r="F40" s="27"/>
    </row>
    <row r="41" spans="1:13" ht="20.100000000000001" customHeight="1" x14ac:dyDescent="0.2">
      <c r="A41" s="10"/>
      <c r="B41" s="203" t="s">
        <v>119</v>
      </c>
      <c r="C41" s="240"/>
      <c r="D41" s="87">
        <v>7029.4283099999957</v>
      </c>
      <c r="E41" s="135"/>
      <c r="F41" s="92"/>
      <c r="G41" s="135">
        <v>57156.701079999999</v>
      </c>
      <c r="H41" s="92"/>
    </row>
    <row r="42" spans="1:13" ht="20.100000000000001" customHeight="1" x14ac:dyDescent="0.2">
      <c r="B42" s="203" t="s">
        <v>120</v>
      </c>
      <c r="C42" s="240"/>
      <c r="D42" s="87">
        <v>5317.4921299999987</v>
      </c>
      <c r="E42" s="135"/>
      <c r="F42" s="92"/>
      <c r="G42" s="135">
        <v>48508.393069999998</v>
      </c>
      <c r="H42" s="92"/>
    </row>
    <row r="43" spans="1:13" ht="20.100000000000001" customHeight="1" x14ac:dyDescent="0.2">
      <c r="B43" s="10"/>
      <c r="F43" s="1"/>
      <c r="G43" s="1"/>
      <c r="H43" s="1"/>
    </row>
    <row r="44" spans="1:13" ht="20.100000000000001" customHeight="1" x14ac:dyDescent="0.2">
      <c r="B44" s="204" t="s">
        <v>121</v>
      </c>
    </row>
    <row r="45" spans="1:13" x14ac:dyDescent="0.2">
      <c r="B45" s="212" t="s">
        <v>128</v>
      </c>
      <c r="C45" s="211">
        <v>21988.921050000001</v>
      </c>
      <c r="D45" s="213" t="s">
        <v>129</v>
      </c>
    </row>
    <row r="46" spans="1:13" x14ac:dyDescent="0.2">
      <c r="B46" s="212" t="s">
        <v>137</v>
      </c>
      <c r="C46" s="211">
        <v>2077</v>
      </c>
      <c r="D46" s="213" t="s">
        <v>138</v>
      </c>
      <c r="E46" s="213"/>
    </row>
    <row r="47" spans="1:13" x14ac:dyDescent="0.2">
      <c r="B47" s="212"/>
      <c r="C47" s="211">
        <v>3665</v>
      </c>
      <c r="D47" s="213" t="s">
        <v>139</v>
      </c>
      <c r="E47" s="213"/>
    </row>
    <row r="48" spans="1:13" x14ac:dyDescent="0.2">
      <c r="B48" s="212"/>
      <c r="C48" s="211"/>
      <c r="D48" s="213"/>
    </row>
    <row r="49" spans="2:2" ht="20.100000000000001" customHeight="1" x14ac:dyDescent="0.2">
      <c r="B49" s="33" t="s">
        <v>122</v>
      </c>
    </row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14" width="11.7109375" style="2" customWidth="1"/>
    <col min="15" max="16384" width="9.140625" style="1"/>
  </cols>
  <sheetData>
    <row r="1" spans="1:15" ht="20.100000000000001" customHeight="1" x14ac:dyDescent="0.2">
      <c r="A1" s="3"/>
      <c r="B1" s="1" t="str">
        <f>Cover!A9</f>
        <v>Univerzitná nemocnica Martin</v>
      </c>
    </row>
    <row r="2" spans="1:15" ht="32.25" customHeight="1" x14ac:dyDescent="0.2">
      <c r="A2" s="230" t="s">
        <v>0</v>
      </c>
      <c r="B2" s="231"/>
      <c r="C2" s="214" t="s">
        <v>95</v>
      </c>
      <c r="D2" s="214" t="s">
        <v>96</v>
      </c>
      <c r="E2" s="214" t="s">
        <v>97</v>
      </c>
      <c r="F2" s="214" t="s">
        <v>98</v>
      </c>
      <c r="G2" s="214" t="s">
        <v>99</v>
      </c>
      <c r="H2" s="214" t="s">
        <v>100</v>
      </c>
      <c r="I2" s="214" t="s">
        <v>101</v>
      </c>
      <c r="J2" s="214" t="s">
        <v>102</v>
      </c>
      <c r="K2" s="214" t="s">
        <v>103</v>
      </c>
      <c r="L2" s="214" t="s">
        <v>104</v>
      </c>
      <c r="M2" s="214" t="s">
        <v>105</v>
      </c>
      <c r="N2" s="214" t="s">
        <v>106</v>
      </c>
    </row>
    <row r="3" spans="1:15" ht="20.100000000000001" customHeight="1" x14ac:dyDescent="0.2">
      <c r="A3" s="4" t="s">
        <v>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20.100000000000001" customHeight="1" x14ac:dyDescent="0.2">
      <c r="A4" s="4" t="s">
        <v>71</v>
      </c>
      <c r="B4" s="55" t="s">
        <v>72</v>
      </c>
      <c r="C4" s="87">
        <f>C5</f>
        <v>47662.483399999997</v>
      </c>
      <c r="D4" s="87">
        <f t="shared" ref="D4:N4" si="0">D5</f>
        <v>47436.68679</v>
      </c>
      <c r="E4" s="87">
        <f t="shared" si="0"/>
        <v>47404.223939999996</v>
      </c>
      <c r="F4" s="87">
        <f t="shared" si="0"/>
        <v>47720.175569999999</v>
      </c>
      <c r="G4" s="87">
        <f t="shared" si="0"/>
        <v>47638.721909999993</v>
      </c>
      <c r="H4" s="87">
        <f t="shared" si="0"/>
        <v>47660.839570000004</v>
      </c>
      <c r="I4" s="87">
        <f t="shared" si="0"/>
        <v>47504.988579999997</v>
      </c>
      <c r="J4" s="87">
        <f t="shared" si="0"/>
        <v>51024.934399999998</v>
      </c>
      <c r="K4" s="87">
        <f t="shared" si="0"/>
        <v>50851.218219999995</v>
      </c>
      <c r="L4" s="87">
        <f t="shared" si="0"/>
        <v>51245.168850000002</v>
      </c>
      <c r="M4" s="87">
        <f t="shared" si="0"/>
        <v>51448.706530000003</v>
      </c>
      <c r="N4" s="87">
        <f t="shared" si="0"/>
        <v>54061.134579999998</v>
      </c>
    </row>
    <row r="5" spans="1:15" ht="20.100000000000001" customHeight="1" x14ac:dyDescent="0.2">
      <c r="A5" s="5">
        <v>1</v>
      </c>
      <c r="B5" s="5" t="s">
        <v>75</v>
      </c>
      <c r="C5" s="136">
        <v>47662.483399999997</v>
      </c>
      <c r="D5" s="136">
        <v>47436.68679</v>
      </c>
      <c r="E5" s="136">
        <v>47404.223939999996</v>
      </c>
      <c r="F5" s="136">
        <v>47720.175569999999</v>
      </c>
      <c r="G5" s="136">
        <v>47638.721909999993</v>
      </c>
      <c r="H5" s="136">
        <v>47660.839570000004</v>
      </c>
      <c r="I5" s="136">
        <v>47504.988579999997</v>
      </c>
      <c r="J5" s="136">
        <v>51024.934399999998</v>
      </c>
      <c r="K5" s="136">
        <v>50851.218219999995</v>
      </c>
      <c r="L5" s="136">
        <v>51245.168850000002</v>
      </c>
      <c r="M5" s="136">
        <v>51448.706530000003</v>
      </c>
      <c r="N5" s="136">
        <v>54061.134579999998</v>
      </c>
    </row>
    <row r="6" spans="1:15" ht="20.100000000000001" customHeight="1" x14ac:dyDescent="0.2">
      <c r="A6" s="4" t="s">
        <v>73</v>
      </c>
      <c r="B6" s="55" t="s">
        <v>74</v>
      </c>
      <c r="C6" s="87">
        <f>SUM(C7:C9)</f>
        <v>19100.218980000001</v>
      </c>
      <c r="D6" s="87">
        <f t="shared" ref="D6:N6" si="1">SUM(D7:D9)</f>
        <v>18620.173320000002</v>
      </c>
      <c r="E6" s="87">
        <f t="shared" si="1"/>
        <v>19242.09117</v>
      </c>
      <c r="F6" s="87">
        <f t="shared" si="1"/>
        <v>19568.709739999998</v>
      </c>
      <c r="G6" s="87">
        <f t="shared" si="1"/>
        <v>21512.890810000001</v>
      </c>
      <c r="H6" s="87">
        <f t="shared" si="1"/>
        <v>21324.075840000001</v>
      </c>
      <c r="I6" s="87">
        <f t="shared" si="1"/>
        <v>20777.965339999999</v>
      </c>
      <c r="J6" s="87">
        <f t="shared" si="1"/>
        <v>23668.531009999999</v>
      </c>
      <c r="K6" s="87">
        <f t="shared" si="1"/>
        <v>24579.160070000002</v>
      </c>
      <c r="L6" s="87">
        <f t="shared" si="1"/>
        <v>24221.41778</v>
      </c>
      <c r="M6" s="87">
        <f t="shared" si="1"/>
        <v>25341.688829999999</v>
      </c>
      <c r="N6" s="87">
        <f t="shared" si="1"/>
        <v>24767.677000000003</v>
      </c>
    </row>
    <row r="7" spans="1:15" ht="20.100000000000001" customHeight="1" x14ac:dyDescent="0.2">
      <c r="A7" s="63">
        <v>1</v>
      </c>
      <c r="B7" s="55" t="s">
        <v>3</v>
      </c>
      <c r="C7" s="136">
        <v>3846.5929900000001</v>
      </c>
      <c r="D7" s="136">
        <v>3862.7897200000002</v>
      </c>
      <c r="E7" s="136">
        <v>3744.31113</v>
      </c>
      <c r="F7" s="136">
        <v>3979.8860800000002</v>
      </c>
      <c r="G7" s="136">
        <v>3837.2206900000001</v>
      </c>
      <c r="H7" s="136">
        <v>3914.4723100000001</v>
      </c>
      <c r="I7" s="136">
        <v>3900.3727400000002</v>
      </c>
      <c r="J7" s="136">
        <v>4003.2695699999999</v>
      </c>
      <c r="K7" s="136">
        <v>3633.1970499999998</v>
      </c>
      <c r="L7" s="136">
        <v>3611.8687999999997</v>
      </c>
      <c r="M7" s="136">
        <v>3575.9310800000003</v>
      </c>
      <c r="N7" s="136">
        <v>4091.8377300000002</v>
      </c>
    </row>
    <row r="8" spans="1:15" ht="20.100000000000001" customHeight="1" x14ac:dyDescent="0.2">
      <c r="A8" s="63">
        <v>2</v>
      </c>
      <c r="B8" s="5" t="s">
        <v>2</v>
      </c>
      <c r="C8" s="136">
        <v>13989.620650000001</v>
      </c>
      <c r="D8" s="136">
        <f>13387.87017+0.44233</f>
        <v>13388.3125</v>
      </c>
      <c r="E8" s="136">
        <f>12860.30387+0.44233</f>
        <v>12860.7462</v>
      </c>
      <c r="F8" s="136">
        <f>14529.15834+0.44233</f>
        <v>14529.60067</v>
      </c>
      <c r="G8" s="136">
        <v>12972.93254</v>
      </c>
      <c r="H8" s="136">
        <v>14530.53528</v>
      </c>
      <c r="I8" s="136">
        <f>14015.94998+0.44233</f>
        <v>14016.392309999999</v>
      </c>
      <c r="J8" s="136">
        <f>12843.66961+0.44233</f>
        <v>12844.111940000001</v>
      </c>
      <c r="K8" s="136">
        <f>14089.59474+0.44233</f>
        <v>14090.03707</v>
      </c>
      <c r="L8" s="136">
        <f>13255.76449+2.56747</f>
        <v>13258.33196</v>
      </c>
      <c r="M8" s="136">
        <f>12449.34486+2.94345</f>
        <v>12452.28831</v>
      </c>
      <c r="N8" s="136">
        <f>13329.86993+53.82869</f>
        <v>13383.698620000001</v>
      </c>
    </row>
    <row r="9" spans="1:15" ht="20.100000000000001" customHeight="1" x14ac:dyDescent="0.2">
      <c r="A9" s="63">
        <v>3</v>
      </c>
      <c r="B9" s="5" t="s">
        <v>76</v>
      </c>
      <c r="C9" s="136">
        <v>1264.0053400000002</v>
      </c>
      <c r="D9" s="136">
        <v>1369.0711000000001</v>
      </c>
      <c r="E9" s="136">
        <v>2637.0338400000001</v>
      </c>
      <c r="F9" s="136">
        <v>1059.22299</v>
      </c>
      <c r="G9" s="136">
        <v>4702.73758</v>
      </c>
      <c r="H9" s="136">
        <v>2879.0682499999998</v>
      </c>
      <c r="I9" s="136">
        <v>2861.2002900000002</v>
      </c>
      <c r="J9" s="136">
        <v>6821.1495000000004</v>
      </c>
      <c r="K9" s="136">
        <v>6855.9259499999998</v>
      </c>
      <c r="L9" s="136">
        <v>7351.2170199999991</v>
      </c>
      <c r="M9" s="136">
        <v>9313.4694399999989</v>
      </c>
      <c r="N9" s="136">
        <v>7292.1406500000003</v>
      </c>
    </row>
    <row r="10" spans="1:15" ht="20.100000000000001" customHeight="1" x14ac:dyDescent="0.2">
      <c r="A10" s="61" t="s">
        <v>80</v>
      </c>
      <c r="B10" s="5" t="s">
        <v>69</v>
      </c>
      <c r="C10" s="136">
        <v>2.8706900000000002</v>
      </c>
      <c r="D10" s="136">
        <v>0.98788999999999993</v>
      </c>
      <c r="E10" s="136">
        <v>2.18669</v>
      </c>
      <c r="F10" s="136">
        <v>2.18669</v>
      </c>
      <c r="G10" s="136">
        <v>2.19869</v>
      </c>
      <c r="H10" s="136">
        <v>66.260840000000002</v>
      </c>
      <c r="I10" s="136">
        <v>35.2729</v>
      </c>
      <c r="J10" s="136">
        <v>35.47551</v>
      </c>
      <c r="K10" s="136">
        <v>36.270569999999999</v>
      </c>
      <c r="L10" s="136">
        <v>11.81123</v>
      </c>
      <c r="M10" s="136">
        <v>13.965249999999999</v>
      </c>
      <c r="N10" s="136">
        <v>22.992330000000003</v>
      </c>
    </row>
    <row r="11" spans="1:15" ht="20.100000000000001" customHeight="1" x14ac:dyDescent="0.2">
      <c r="A11" s="106"/>
      <c r="B11" s="107" t="s">
        <v>4</v>
      </c>
      <c r="C11" s="215">
        <f>C4+C6+C10</f>
        <v>66765.573069999999</v>
      </c>
      <c r="D11" s="215">
        <f t="shared" ref="D11:N11" si="2">D4+D6+D10</f>
        <v>66057.848000000013</v>
      </c>
      <c r="E11" s="215">
        <f t="shared" si="2"/>
        <v>66648.501799999998</v>
      </c>
      <c r="F11" s="215">
        <f t="shared" si="2"/>
        <v>67291.072</v>
      </c>
      <c r="G11" s="215">
        <f t="shared" si="2"/>
        <v>69153.811409999995</v>
      </c>
      <c r="H11" s="215">
        <f t="shared" si="2"/>
        <v>69051.176250000004</v>
      </c>
      <c r="I11" s="215">
        <f t="shared" si="2"/>
        <v>68318.226819999996</v>
      </c>
      <c r="J11" s="215">
        <f t="shared" si="2"/>
        <v>74728.940920000008</v>
      </c>
      <c r="K11" s="215">
        <f t="shared" si="2"/>
        <v>75466.648859999987</v>
      </c>
      <c r="L11" s="215">
        <f t="shared" si="2"/>
        <v>75478.397860000012</v>
      </c>
      <c r="M11" s="215">
        <f t="shared" si="2"/>
        <v>76804.360609999989</v>
      </c>
      <c r="N11" s="215">
        <f t="shared" si="2"/>
        <v>78851.803910000002</v>
      </c>
    </row>
    <row r="12" spans="1:15" ht="20.100000000000001" customHeight="1" x14ac:dyDescent="0.2">
      <c r="A12" s="7" t="s">
        <v>65</v>
      </c>
      <c r="B12" s="5"/>
      <c r="C12" s="92"/>
      <c r="D12" s="166"/>
      <c r="E12" s="189"/>
      <c r="F12" s="92"/>
      <c r="G12" s="205"/>
      <c r="H12" s="206"/>
      <c r="I12" s="92"/>
      <c r="J12" s="92"/>
      <c r="K12" s="92"/>
      <c r="L12" s="92"/>
      <c r="M12" s="205"/>
      <c r="N12" s="166"/>
    </row>
    <row r="13" spans="1:15" ht="20.100000000000001" customHeight="1" x14ac:dyDescent="0.2">
      <c r="A13" s="7" t="s">
        <v>77</v>
      </c>
      <c r="B13" s="5" t="s">
        <v>78</v>
      </c>
      <c r="C13" s="136">
        <v>-21808.346219999999</v>
      </c>
      <c r="D13" s="136">
        <v>-23521.914690000001</v>
      </c>
      <c r="E13" s="136">
        <v>-24410.418369999999</v>
      </c>
      <c r="F13" s="136">
        <v>-25401.796300000002</v>
      </c>
      <c r="G13" s="136">
        <v>-27156.260160000002</v>
      </c>
      <c r="H13" s="136">
        <v>-28192.816780000001</v>
      </c>
      <c r="I13" s="136">
        <v>-30197.731809999997</v>
      </c>
      <c r="J13" s="136">
        <v>-32071.853780000001</v>
      </c>
      <c r="K13" s="136">
        <v>-10753.826849999999</v>
      </c>
      <c r="L13" s="136">
        <v>-12284.816279999999</v>
      </c>
      <c r="M13" s="136">
        <v>-14496.583980000001</v>
      </c>
      <c r="N13" s="136">
        <v>-20017.805550000001</v>
      </c>
      <c r="O13" s="137"/>
    </row>
    <row r="14" spans="1:15" ht="20.100000000000001" customHeight="1" x14ac:dyDescent="0.2">
      <c r="A14" s="7" t="s">
        <v>73</v>
      </c>
      <c r="B14" s="60" t="s">
        <v>79</v>
      </c>
      <c r="C14" s="87">
        <f>SUM(C15:C19)</f>
        <v>87720.681389999998</v>
      </c>
      <c r="D14" s="87">
        <f t="shared" ref="D14:N14" si="3">SUM(D15:D19)</f>
        <v>88724.106549999997</v>
      </c>
      <c r="E14" s="93">
        <f t="shared" si="3"/>
        <v>90146.480029999992</v>
      </c>
      <c r="F14" s="87">
        <f t="shared" si="3"/>
        <v>91787.790540000016</v>
      </c>
      <c r="G14" s="87">
        <f t="shared" si="3"/>
        <v>95402.33481</v>
      </c>
      <c r="H14" s="87">
        <f t="shared" si="3"/>
        <v>96341.392529999997</v>
      </c>
      <c r="I14" s="87">
        <f t="shared" si="3"/>
        <v>97621.083129999999</v>
      </c>
      <c r="J14" s="87">
        <f t="shared" si="3"/>
        <v>105913.36559</v>
      </c>
      <c r="K14" s="87">
        <f t="shared" si="3"/>
        <v>85335.991930000004</v>
      </c>
      <c r="L14" s="87">
        <f t="shared" si="3"/>
        <v>86886.160360000009</v>
      </c>
      <c r="M14" s="87">
        <f>SUM(M15:M19)</f>
        <v>90421.766910000006</v>
      </c>
      <c r="N14" s="87">
        <f t="shared" si="3"/>
        <v>97976.26920000001</v>
      </c>
    </row>
    <row r="15" spans="1:15" ht="20.100000000000001" customHeight="1" x14ac:dyDescent="0.2">
      <c r="A15" s="58">
        <v>1</v>
      </c>
      <c r="B15" s="5" t="s">
        <v>7</v>
      </c>
      <c r="C15" s="136">
        <v>1520.3128999999999</v>
      </c>
      <c r="D15" s="136">
        <v>1519.4382700000001</v>
      </c>
      <c r="E15" s="136">
        <v>1517.1225900000002</v>
      </c>
      <c r="F15" s="136">
        <v>1515.0631799999999</v>
      </c>
      <c r="G15" s="136">
        <v>1513.98468</v>
      </c>
      <c r="H15" s="136">
        <v>1512.7447999999999</v>
      </c>
      <c r="I15" s="136">
        <v>1510.0593700000002</v>
      </c>
      <c r="J15" s="136">
        <v>1509.4459099999999</v>
      </c>
      <c r="K15" s="136">
        <v>1509.4459099999999</v>
      </c>
      <c r="L15" s="136">
        <v>1509.4459099999999</v>
      </c>
      <c r="M15" s="136">
        <v>1509.4459099999999</v>
      </c>
      <c r="N15" s="136">
        <v>7055.9596200000005</v>
      </c>
    </row>
    <row r="16" spans="1:15" ht="20.100000000000001" customHeight="1" x14ac:dyDescent="0.2">
      <c r="A16" s="58">
        <v>2</v>
      </c>
      <c r="B16" s="5" t="s">
        <v>5</v>
      </c>
      <c r="C16" s="136">
        <v>59381.358970000001</v>
      </c>
      <c r="D16" s="136">
        <v>60505.554100000001</v>
      </c>
      <c r="E16" s="136">
        <v>62062.607469999995</v>
      </c>
      <c r="F16" s="136">
        <v>63793.991740000005</v>
      </c>
      <c r="G16" s="136">
        <v>65776.596149999998</v>
      </c>
      <c r="H16" s="136">
        <v>66845.947990000001</v>
      </c>
      <c r="I16" s="136">
        <v>68160.581470000005</v>
      </c>
      <c r="J16" s="136">
        <v>72713.909870000003</v>
      </c>
      <c r="K16" s="136">
        <v>52309.354630000002</v>
      </c>
      <c r="L16" s="136">
        <v>50484.682810000006</v>
      </c>
      <c r="M16" s="136">
        <v>52932.02665</v>
      </c>
      <c r="N16" s="136">
        <v>56059.626369999998</v>
      </c>
      <c r="O16" s="137"/>
    </row>
    <row r="17" spans="1:14" ht="20.100000000000001" customHeight="1" x14ac:dyDescent="0.2">
      <c r="A17" s="58">
        <v>3</v>
      </c>
      <c r="B17" s="5" t="s">
        <v>8</v>
      </c>
      <c r="C17" s="136">
        <v>1417.52593</v>
      </c>
      <c r="D17" s="136">
        <v>1451.41959</v>
      </c>
      <c r="E17" s="136">
        <v>1472.84438</v>
      </c>
      <c r="F17" s="136">
        <v>1509.8979099999999</v>
      </c>
      <c r="G17" s="136">
        <v>1545.70427</v>
      </c>
      <c r="H17" s="136">
        <v>1570.3370300000001</v>
      </c>
      <c r="I17" s="136">
        <v>1594.2108700000001</v>
      </c>
      <c r="J17" s="136">
        <v>1617.4937299999999</v>
      </c>
      <c r="K17" s="136">
        <v>1628.93406</v>
      </c>
      <c r="L17" s="136">
        <v>2227.9699599999999</v>
      </c>
      <c r="M17" s="136">
        <v>1899.62718</v>
      </c>
      <c r="N17" s="136">
        <v>988.57401000000004</v>
      </c>
    </row>
    <row r="18" spans="1:14" ht="20.100000000000001" customHeight="1" x14ac:dyDescent="0.2">
      <c r="A18" s="58">
        <v>4</v>
      </c>
      <c r="B18" s="58" t="s">
        <v>66</v>
      </c>
      <c r="C18" s="92"/>
      <c r="D18" s="92"/>
      <c r="E18" s="165"/>
      <c r="F18" s="92"/>
      <c r="G18" s="92"/>
      <c r="H18" s="92"/>
      <c r="I18" s="92"/>
      <c r="J18" s="92"/>
      <c r="K18" s="92"/>
      <c r="L18" s="92"/>
      <c r="M18" s="92"/>
      <c r="N18" s="92"/>
    </row>
    <row r="19" spans="1:14" ht="20.100000000000001" customHeight="1" x14ac:dyDescent="0.2">
      <c r="A19" s="63">
        <v>5</v>
      </c>
      <c r="B19" s="5" t="s">
        <v>6</v>
      </c>
      <c r="C19" s="136">
        <v>25401.48359</v>
      </c>
      <c r="D19" s="136">
        <v>25247.694589999999</v>
      </c>
      <c r="E19" s="136">
        <v>25093.905589999998</v>
      </c>
      <c r="F19" s="136">
        <v>24968.83771</v>
      </c>
      <c r="G19" s="136">
        <v>26566.049709999999</v>
      </c>
      <c r="H19" s="136">
        <v>26412.362710000001</v>
      </c>
      <c r="I19" s="136">
        <v>26356.23142</v>
      </c>
      <c r="J19" s="136">
        <v>30072.516079999998</v>
      </c>
      <c r="K19" s="136">
        <v>29888.257329999997</v>
      </c>
      <c r="L19" s="136">
        <v>32664.061679999999</v>
      </c>
      <c r="M19" s="136">
        <v>34080.667170000001</v>
      </c>
      <c r="N19" s="136">
        <v>33872.109200000006</v>
      </c>
    </row>
    <row r="20" spans="1:14" ht="20.100000000000001" customHeight="1" x14ac:dyDescent="0.2">
      <c r="A20" s="62" t="s">
        <v>80</v>
      </c>
      <c r="B20" s="5" t="s">
        <v>68</v>
      </c>
      <c r="C20" s="136">
        <v>853.68022999999994</v>
      </c>
      <c r="D20" s="136">
        <v>855.65614000000005</v>
      </c>
      <c r="E20" s="136">
        <v>912.44014000000004</v>
      </c>
      <c r="F20" s="136">
        <v>905.07776000000001</v>
      </c>
      <c r="G20" s="136">
        <v>907.73676</v>
      </c>
      <c r="H20" s="136">
        <v>902.60050000000001</v>
      </c>
      <c r="I20" s="136">
        <v>894.87549999999999</v>
      </c>
      <c r="J20" s="136">
        <v>887.42911000000004</v>
      </c>
      <c r="K20" s="136">
        <v>884.48378000000002</v>
      </c>
      <c r="L20" s="136">
        <v>877.05378000000007</v>
      </c>
      <c r="M20" s="136">
        <v>879.17768000000001</v>
      </c>
      <c r="N20" s="136">
        <v>893.34026000000006</v>
      </c>
    </row>
    <row r="21" spans="1:14" ht="20.100000000000001" customHeight="1" x14ac:dyDescent="0.2">
      <c r="A21" s="106"/>
      <c r="B21" s="107" t="s">
        <v>67</v>
      </c>
      <c r="C21" s="108">
        <f>C13+C14+C20</f>
        <v>66766.015400000004</v>
      </c>
      <c r="D21" s="167">
        <f t="shared" ref="D21:N21" si="4">D13+D14+D20</f>
        <v>66057.847999999998</v>
      </c>
      <c r="E21" s="108">
        <f t="shared" si="4"/>
        <v>66648.501799999998</v>
      </c>
      <c r="F21" s="108">
        <f t="shared" si="4"/>
        <v>67291.072000000015</v>
      </c>
      <c r="G21" s="108">
        <f t="shared" si="4"/>
        <v>69153.811409999995</v>
      </c>
      <c r="H21" s="108">
        <f t="shared" si="4"/>
        <v>69051.17624999999</v>
      </c>
      <c r="I21" s="108">
        <f t="shared" si="4"/>
        <v>68318.226819999996</v>
      </c>
      <c r="J21" s="108">
        <f t="shared" si="4"/>
        <v>74728.940919999994</v>
      </c>
      <c r="K21" s="108">
        <f t="shared" si="4"/>
        <v>75466.648860000001</v>
      </c>
      <c r="L21" s="108">
        <f t="shared" si="4"/>
        <v>75478.397860000012</v>
      </c>
      <c r="M21" s="108">
        <f>M13+M14+M20</f>
        <v>76804.360610000003</v>
      </c>
      <c r="N21" s="108">
        <f t="shared" si="4"/>
        <v>78851.803910000002</v>
      </c>
    </row>
    <row r="22" spans="1:14" ht="20.100000000000001" customHeight="1" x14ac:dyDescent="0.2">
      <c r="A22" s="8"/>
      <c r="C22" s="9"/>
      <c r="D22" s="9"/>
      <c r="E22" s="9"/>
      <c r="F22" s="9"/>
      <c r="G22" s="9"/>
      <c r="H22" s="9"/>
      <c r="I22" s="9"/>
      <c r="J22" s="208"/>
      <c r="K22" s="9"/>
      <c r="L22" s="9"/>
      <c r="M22" s="9"/>
      <c r="N22" s="241"/>
    </row>
    <row r="23" spans="1:14" ht="20.100000000000001" customHeight="1" x14ac:dyDescent="0.2">
      <c r="A23" s="216"/>
      <c r="B23" s="10" t="s">
        <v>48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20.100000000000001" customHeight="1" x14ac:dyDescent="0.2">
      <c r="A24" s="216"/>
      <c r="B24" s="26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ht="20.100000000000001" customHeight="1" x14ac:dyDescent="0.2">
      <c r="A25" s="216"/>
      <c r="B25" s="1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 ht="20.100000000000001" customHeight="1" x14ac:dyDescent="0.2">
      <c r="A26" s="11"/>
      <c r="B26" s="21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ht="20.100000000000001" customHeight="1" x14ac:dyDescent="0.2">
      <c r="A27" s="11"/>
      <c r="B27" s="217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x14ac:dyDescent="0.2">
      <c r="A28" s="26"/>
      <c r="B28" s="26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x14ac:dyDescent="0.2">
      <c r="A29" s="26"/>
      <c r="B29" s="26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x14ac:dyDescent="0.2">
      <c r="A30" s="26"/>
      <c r="B30" s="26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4" x14ac:dyDescent="0.2">
      <c r="A31" s="26"/>
      <c r="B31" s="26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x14ac:dyDescent="0.2">
      <c r="A32" s="26"/>
      <c r="B32" s="26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</row>
    <row r="33" spans="1:14" x14ac:dyDescent="0.2">
      <c r="A33" s="26"/>
      <c r="B33" s="26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2">
      <c r="A34" s="26"/>
      <c r="B34" s="26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x14ac:dyDescent="0.2">
      <c r="A35" s="26"/>
      <c r="B35" s="26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</row>
    <row r="36" spans="1:14" x14ac:dyDescent="0.2">
      <c r="A36" s="26"/>
      <c r="B36" s="26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</row>
    <row r="37" spans="1:14" x14ac:dyDescent="0.2">
      <c r="A37" s="26"/>
      <c r="B37" s="2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95"/>
      <c r="B1" s="96" t="str">
        <f>Cover!A9</f>
        <v>Univerzitná nemocnica Martin</v>
      </c>
      <c r="C1" s="97"/>
      <c r="D1" s="98"/>
      <c r="E1" s="98"/>
      <c r="F1" s="98"/>
      <c r="G1" s="98"/>
      <c r="H1" s="34"/>
    </row>
    <row r="2" spans="1:28" ht="24.75" customHeight="1" thickBot="1" x14ac:dyDescent="0.25">
      <c r="A2" s="237" t="s">
        <v>0</v>
      </c>
      <c r="B2" s="238"/>
      <c r="C2" s="152" t="s">
        <v>111</v>
      </c>
      <c r="D2" s="152" t="s">
        <v>112</v>
      </c>
      <c r="E2" s="152" t="s">
        <v>113</v>
      </c>
      <c r="F2" s="152" t="s">
        <v>114</v>
      </c>
      <c r="G2" s="152" t="s">
        <v>123</v>
      </c>
      <c r="H2" s="152" t="s">
        <v>124</v>
      </c>
      <c r="I2" s="152" t="s">
        <v>125</v>
      </c>
      <c r="J2" s="152" t="s">
        <v>126</v>
      </c>
      <c r="K2" s="152" t="s">
        <v>130</v>
      </c>
      <c r="L2" s="152" t="s">
        <v>131</v>
      </c>
      <c r="M2" s="152" t="s">
        <v>132</v>
      </c>
      <c r="N2" s="109" t="s">
        <v>140</v>
      </c>
    </row>
    <row r="3" spans="1:28" ht="18" customHeight="1" x14ac:dyDescent="0.25">
      <c r="A3" s="130" t="s">
        <v>85</v>
      </c>
      <c r="B3" s="131"/>
      <c r="C3" s="160">
        <v>232</v>
      </c>
      <c r="D3" s="164">
        <f t="shared" ref="D3:L3" si="0">C40</f>
        <v>156</v>
      </c>
      <c r="E3" s="161">
        <f t="shared" si="0"/>
        <v>38</v>
      </c>
      <c r="F3" s="161">
        <f t="shared" si="0"/>
        <v>1302</v>
      </c>
      <c r="G3" s="161">
        <f t="shared" si="0"/>
        <v>47</v>
      </c>
      <c r="H3" s="161">
        <f t="shared" si="0"/>
        <v>1522</v>
      </c>
      <c r="I3" s="161">
        <f t="shared" si="0"/>
        <v>66</v>
      </c>
      <c r="J3" s="161">
        <f t="shared" si="0"/>
        <v>153</v>
      </c>
      <c r="K3" s="161">
        <f t="shared" si="0"/>
        <v>48</v>
      </c>
      <c r="L3" s="161">
        <f t="shared" si="0"/>
        <v>56</v>
      </c>
      <c r="M3" s="161">
        <f>L40</f>
        <v>1570</v>
      </c>
      <c r="N3" s="132">
        <f>M40</f>
        <v>1492</v>
      </c>
    </row>
    <row r="4" spans="1:28" x14ac:dyDescent="0.2">
      <c r="A4" s="232" t="s">
        <v>56</v>
      </c>
      <c r="B4" s="233"/>
      <c r="C4" s="159"/>
      <c r="D4" s="159"/>
      <c r="E4" s="159"/>
      <c r="F4" s="159"/>
      <c r="G4" s="126"/>
      <c r="H4" s="159"/>
      <c r="I4" s="159"/>
      <c r="J4" s="127"/>
      <c r="K4" s="128"/>
      <c r="L4" s="159"/>
      <c r="M4" s="159"/>
      <c r="N4" s="129"/>
    </row>
    <row r="5" spans="1:28" ht="14.1" customHeight="1" x14ac:dyDescent="0.2">
      <c r="A5" s="74"/>
      <c r="B5" s="73" t="s">
        <v>57</v>
      </c>
      <c r="C5" s="145"/>
      <c r="D5" s="146"/>
      <c r="E5" s="146"/>
      <c r="F5" s="146"/>
      <c r="G5" s="147"/>
      <c r="H5" s="146"/>
      <c r="I5" s="147"/>
      <c r="J5" s="146"/>
      <c r="K5" s="146"/>
      <c r="L5" s="146"/>
      <c r="M5" s="146"/>
      <c r="N5" s="70"/>
      <c r="O5" s="46"/>
      <c r="Q5" s="47"/>
      <c r="R5" s="47"/>
      <c r="T5" s="47"/>
      <c r="U5" s="47"/>
      <c r="V5" s="48"/>
      <c r="W5" s="48"/>
      <c r="X5" s="48"/>
      <c r="Y5" s="48"/>
      <c r="Z5" s="48"/>
      <c r="AA5" s="48"/>
      <c r="AB5" s="48"/>
    </row>
    <row r="6" spans="1:28" ht="14.1" customHeight="1" x14ac:dyDescent="0.2">
      <c r="A6" s="74"/>
      <c r="B6" s="73" t="s">
        <v>58</v>
      </c>
      <c r="C6" s="145">
        <v>0</v>
      </c>
      <c r="D6" s="146">
        <v>0</v>
      </c>
      <c r="E6" s="146">
        <v>0</v>
      </c>
      <c r="F6" s="146">
        <v>0</v>
      </c>
      <c r="G6" s="147">
        <v>0</v>
      </c>
      <c r="H6" s="146">
        <v>0</v>
      </c>
      <c r="I6" s="147">
        <v>0</v>
      </c>
      <c r="J6" s="146">
        <v>0</v>
      </c>
      <c r="K6" s="146">
        <v>0</v>
      </c>
      <c r="L6" s="146">
        <v>0</v>
      </c>
      <c r="M6" s="146">
        <v>0</v>
      </c>
      <c r="N6" s="70">
        <v>0</v>
      </c>
      <c r="O6" s="46"/>
      <c r="V6" s="48"/>
      <c r="W6" s="48"/>
      <c r="X6" s="48"/>
      <c r="Y6" s="48"/>
      <c r="Z6" s="48"/>
      <c r="AA6" s="48"/>
      <c r="AB6" s="48"/>
    </row>
    <row r="7" spans="1:28" ht="14.1" customHeight="1" x14ac:dyDescent="0.2">
      <c r="A7" s="74"/>
      <c r="B7" s="73" t="s">
        <v>59</v>
      </c>
      <c r="C7" s="145">
        <v>0</v>
      </c>
      <c r="D7" s="146">
        <v>0</v>
      </c>
      <c r="E7" s="146">
        <v>0</v>
      </c>
      <c r="F7" s="146">
        <v>0</v>
      </c>
      <c r="G7" s="147">
        <v>0</v>
      </c>
      <c r="H7" s="146">
        <v>0</v>
      </c>
      <c r="I7" s="147">
        <v>0</v>
      </c>
      <c r="J7" s="146">
        <v>0</v>
      </c>
      <c r="K7" s="146">
        <v>0</v>
      </c>
      <c r="L7" s="146">
        <v>0</v>
      </c>
      <c r="M7" s="146">
        <v>0</v>
      </c>
      <c r="N7" s="70">
        <v>0</v>
      </c>
      <c r="O7" s="46"/>
      <c r="V7" s="48"/>
      <c r="W7" s="48"/>
      <c r="X7" s="48"/>
      <c r="Y7" s="48"/>
      <c r="Z7" s="48"/>
      <c r="AA7" s="48"/>
      <c r="AB7" s="48"/>
    </row>
    <row r="8" spans="1:28" ht="14.1" customHeight="1" thickBot="1" x14ac:dyDescent="0.25">
      <c r="A8" s="99"/>
      <c r="B8" s="100" t="s">
        <v>63</v>
      </c>
      <c r="C8" s="150">
        <v>3</v>
      </c>
      <c r="D8" s="151">
        <v>3</v>
      </c>
      <c r="E8" s="151">
        <v>3</v>
      </c>
      <c r="F8" s="151">
        <v>3</v>
      </c>
      <c r="G8" s="101">
        <v>3</v>
      </c>
      <c r="H8" s="151">
        <v>3</v>
      </c>
      <c r="I8" s="101">
        <v>3</v>
      </c>
      <c r="J8" s="151">
        <v>3</v>
      </c>
      <c r="K8" s="151">
        <v>3</v>
      </c>
      <c r="L8" s="151">
        <v>3</v>
      </c>
      <c r="M8" s="151">
        <v>3</v>
      </c>
      <c r="N8" s="102">
        <v>3</v>
      </c>
      <c r="O8" s="46"/>
      <c r="Q8" s="47"/>
      <c r="V8" s="48"/>
      <c r="W8" s="48"/>
      <c r="X8" s="48"/>
      <c r="Y8" s="48"/>
      <c r="Z8" s="48"/>
      <c r="AA8" s="48"/>
      <c r="AB8" s="48"/>
    </row>
    <row r="9" spans="1:28" ht="14.1" customHeight="1" x14ac:dyDescent="0.2">
      <c r="A9" s="112" t="s">
        <v>34</v>
      </c>
      <c r="B9" s="113"/>
      <c r="C9" s="163">
        <f>C17</f>
        <v>6566</v>
      </c>
      <c r="D9" s="163">
        <f t="shared" ref="D9:N9" si="1">D17</f>
        <v>7432</v>
      </c>
      <c r="E9" s="163">
        <f t="shared" si="1"/>
        <v>8132</v>
      </c>
      <c r="F9" s="163">
        <f t="shared" si="1"/>
        <v>5552</v>
      </c>
      <c r="G9" s="163">
        <f t="shared" si="1"/>
        <v>8416</v>
      </c>
      <c r="H9" s="163">
        <f t="shared" si="1"/>
        <v>5634</v>
      </c>
      <c r="I9" s="163">
        <f t="shared" si="1"/>
        <v>7624</v>
      </c>
      <c r="J9" s="163">
        <f t="shared" si="1"/>
        <v>7054</v>
      </c>
      <c r="K9" s="163">
        <f t="shared" si="1"/>
        <v>7156</v>
      </c>
      <c r="L9" s="163">
        <f t="shared" si="1"/>
        <v>8704</v>
      </c>
      <c r="M9" s="163">
        <f t="shared" si="1"/>
        <v>7514</v>
      </c>
      <c r="N9" s="242">
        <f t="shared" si="1"/>
        <v>7925</v>
      </c>
    </row>
    <row r="10" spans="1:28" ht="14.1" customHeight="1" x14ac:dyDescent="0.2">
      <c r="A10" s="41"/>
      <c r="B10" s="75" t="s">
        <v>13</v>
      </c>
      <c r="C10" s="141">
        <v>4848</v>
      </c>
      <c r="D10" s="142">
        <v>5638</v>
      </c>
      <c r="E10" s="142">
        <v>5096</v>
      </c>
      <c r="F10" s="140">
        <v>5125</v>
      </c>
      <c r="G10" s="142">
        <v>5174</v>
      </c>
      <c r="H10" s="140">
        <v>5195</v>
      </c>
      <c r="I10" s="140">
        <v>5222</v>
      </c>
      <c r="J10" s="140">
        <v>5136</v>
      </c>
      <c r="K10" s="140">
        <v>5240</v>
      </c>
      <c r="L10" s="140">
        <v>5088</v>
      </c>
      <c r="M10" s="140">
        <v>5539</v>
      </c>
      <c r="N10" s="49">
        <v>5558</v>
      </c>
      <c r="Q10" s="47"/>
      <c r="V10" s="48"/>
      <c r="W10" s="48"/>
      <c r="X10" s="48"/>
      <c r="Y10" s="48"/>
      <c r="Z10" s="48"/>
      <c r="AA10" s="48"/>
      <c r="AB10" s="48"/>
    </row>
    <row r="11" spans="1:28" ht="14.1" customHeight="1" x14ac:dyDescent="0.2">
      <c r="A11" s="41"/>
      <c r="B11" s="75" t="s">
        <v>14</v>
      </c>
      <c r="C11" s="141">
        <v>1200</v>
      </c>
      <c r="D11" s="142">
        <v>1322</v>
      </c>
      <c r="E11" s="142">
        <v>2650</v>
      </c>
      <c r="F11" s="140">
        <v>8</v>
      </c>
      <c r="G11" s="142">
        <v>2722</v>
      </c>
      <c r="H11" s="140">
        <v>39</v>
      </c>
      <c r="I11" s="140">
        <v>1441</v>
      </c>
      <c r="J11" s="140">
        <v>1418</v>
      </c>
      <c r="K11" s="140">
        <v>1442</v>
      </c>
      <c r="L11" s="140">
        <v>2856</v>
      </c>
      <c r="M11" s="140">
        <v>1467</v>
      </c>
      <c r="N11" s="49">
        <v>1430</v>
      </c>
      <c r="V11" s="48"/>
      <c r="W11" s="48"/>
      <c r="X11" s="48"/>
      <c r="Y11" s="48"/>
      <c r="Z11" s="48"/>
      <c r="AA11" s="48"/>
      <c r="AB11" s="48"/>
    </row>
    <row r="12" spans="1:28" ht="14.1" customHeight="1" x14ac:dyDescent="0.2">
      <c r="A12" s="41"/>
      <c r="B12" s="75" t="s">
        <v>15</v>
      </c>
      <c r="C12" s="141">
        <v>278</v>
      </c>
      <c r="D12" s="142">
        <v>274</v>
      </c>
      <c r="E12" s="142">
        <v>265</v>
      </c>
      <c r="F12" s="140">
        <v>288</v>
      </c>
      <c r="G12" s="142">
        <v>279</v>
      </c>
      <c r="H12" s="140">
        <v>281</v>
      </c>
      <c r="I12" s="140">
        <v>289</v>
      </c>
      <c r="J12" s="140">
        <v>292</v>
      </c>
      <c r="K12" s="140">
        <v>290</v>
      </c>
      <c r="L12" s="140">
        <v>285</v>
      </c>
      <c r="M12" s="140">
        <v>283</v>
      </c>
      <c r="N12" s="49">
        <v>285</v>
      </c>
      <c r="P12" s="234"/>
      <c r="Q12" s="234"/>
      <c r="V12" s="48"/>
      <c r="W12" s="48"/>
      <c r="X12" s="48"/>
      <c r="Y12" s="48"/>
      <c r="Z12" s="48"/>
      <c r="AA12" s="48"/>
      <c r="AB12" s="48"/>
    </row>
    <row r="13" spans="1:28" ht="14.1" customHeight="1" x14ac:dyDescent="0.2">
      <c r="A13" s="114"/>
      <c r="B13" s="115" t="s">
        <v>35</v>
      </c>
      <c r="C13" s="153">
        <f>C10+C11+C12</f>
        <v>6326</v>
      </c>
      <c r="D13" s="153">
        <f t="shared" ref="D13:N13" si="2">D10+D11+D12</f>
        <v>7234</v>
      </c>
      <c r="E13" s="153">
        <f t="shared" si="2"/>
        <v>8011</v>
      </c>
      <c r="F13" s="153">
        <f t="shared" si="2"/>
        <v>5421</v>
      </c>
      <c r="G13" s="153">
        <f t="shared" si="2"/>
        <v>8175</v>
      </c>
      <c r="H13" s="153">
        <f t="shared" si="2"/>
        <v>5515</v>
      </c>
      <c r="I13" s="153">
        <f t="shared" si="2"/>
        <v>6952</v>
      </c>
      <c r="J13" s="153">
        <f t="shared" si="2"/>
        <v>6846</v>
      </c>
      <c r="K13" s="153">
        <f t="shared" si="2"/>
        <v>6972</v>
      </c>
      <c r="L13" s="153">
        <f t="shared" si="2"/>
        <v>8229</v>
      </c>
      <c r="M13" s="153">
        <f t="shared" si="2"/>
        <v>7289</v>
      </c>
      <c r="N13" s="243">
        <f t="shared" si="2"/>
        <v>7273</v>
      </c>
    </row>
    <row r="14" spans="1:28" ht="14.1" customHeight="1" x14ac:dyDescent="0.2">
      <c r="A14" s="41"/>
      <c r="B14" s="73" t="s">
        <v>36</v>
      </c>
      <c r="C14" s="141">
        <v>240</v>
      </c>
      <c r="D14" s="142">
        <v>198</v>
      </c>
      <c r="E14" s="142">
        <v>121</v>
      </c>
      <c r="F14" s="140">
        <v>131</v>
      </c>
      <c r="G14" s="142">
        <v>241</v>
      </c>
      <c r="H14" s="140">
        <v>119</v>
      </c>
      <c r="I14" s="140">
        <v>672</v>
      </c>
      <c r="J14" s="144">
        <v>208</v>
      </c>
      <c r="K14" s="140">
        <v>184</v>
      </c>
      <c r="L14" s="140">
        <v>475</v>
      </c>
      <c r="M14" s="140">
        <v>225</v>
      </c>
      <c r="N14" s="49">
        <v>652</v>
      </c>
      <c r="P14" s="47"/>
      <c r="Q14" s="47"/>
      <c r="V14" s="48"/>
      <c r="W14" s="48"/>
      <c r="X14" s="48"/>
      <c r="Y14" s="48"/>
      <c r="Z14" s="48"/>
      <c r="AA14" s="48"/>
      <c r="AB14" s="48"/>
    </row>
    <row r="15" spans="1:28" ht="14.1" customHeight="1" x14ac:dyDescent="0.2">
      <c r="A15" s="71"/>
      <c r="B15" s="73" t="s">
        <v>61</v>
      </c>
      <c r="C15" s="148">
        <v>0</v>
      </c>
      <c r="D15" s="147">
        <v>0</v>
      </c>
      <c r="E15" s="147">
        <v>0</v>
      </c>
      <c r="F15" s="146">
        <v>0</v>
      </c>
      <c r="G15" s="147">
        <v>0</v>
      </c>
      <c r="H15" s="146">
        <v>0</v>
      </c>
      <c r="I15" s="146">
        <v>0</v>
      </c>
      <c r="J15" s="146">
        <v>0</v>
      </c>
      <c r="K15" s="146">
        <v>0</v>
      </c>
      <c r="L15" s="146">
        <v>0</v>
      </c>
      <c r="M15" s="146">
        <v>0</v>
      </c>
      <c r="N15" s="70">
        <v>0</v>
      </c>
      <c r="O15" s="46"/>
      <c r="P15" s="47"/>
      <c r="Q15" s="47"/>
      <c r="V15" s="48"/>
      <c r="W15" s="48"/>
      <c r="X15" s="48"/>
      <c r="Y15" s="48"/>
      <c r="Z15" s="48"/>
      <c r="AA15" s="48"/>
      <c r="AB15" s="48"/>
    </row>
    <row r="16" spans="1:28" ht="14.1" customHeight="1" x14ac:dyDescent="0.2">
      <c r="A16" s="71"/>
      <c r="B16" s="73" t="s">
        <v>60</v>
      </c>
      <c r="C16" s="148">
        <v>0</v>
      </c>
      <c r="D16" s="147">
        <v>0</v>
      </c>
      <c r="E16" s="147">
        <v>0</v>
      </c>
      <c r="F16" s="146">
        <v>0</v>
      </c>
      <c r="G16" s="147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70">
        <v>0</v>
      </c>
      <c r="O16" s="46"/>
      <c r="P16" s="47"/>
      <c r="Q16" s="47"/>
      <c r="V16" s="48"/>
      <c r="W16" s="48"/>
      <c r="X16" s="48"/>
      <c r="Y16" s="48"/>
      <c r="Z16" s="48"/>
      <c r="AA16" s="48"/>
      <c r="AB16" s="48"/>
    </row>
    <row r="17" spans="1:28" ht="14.1" customHeight="1" thickBot="1" x14ac:dyDescent="0.25">
      <c r="A17" s="120"/>
      <c r="B17" s="121" t="s">
        <v>64</v>
      </c>
      <c r="C17" s="157">
        <f>SUM(C13:C16)</f>
        <v>6566</v>
      </c>
      <c r="D17" s="157">
        <f t="shared" ref="D17" si="3">SUM(D13:D16)</f>
        <v>7432</v>
      </c>
      <c r="E17" s="157">
        <f t="shared" ref="E17" si="4">SUM(E13:E16)</f>
        <v>8132</v>
      </c>
      <c r="F17" s="157">
        <f t="shared" ref="F17" si="5">SUM(F13:F16)</f>
        <v>5552</v>
      </c>
      <c r="G17" s="157">
        <f t="shared" ref="G17" si="6">SUM(G13:G16)</f>
        <v>8416</v>
      </c>
      <c r="H17" s="157">
        <f t="shared" ref="H17" si="7">SUM(H13:H16)</f>
        <v>5634</v>
      </c>
      <c r="I17" s="157">
        <f t="shared" ref="I17" si="8">SUM(I13:I16)</f>
        <v>7624</v>
      </c>
      <c r="J17" s="157">
        <f t="shared" ref="J17" si="9">SUM(J13:J16)</f>
        <v>7054</v>
      </c>
      <c r="K17" s="157">
        <f t="shared" ref="K17" si="10">SUM(K13:K16)</f>
        <v>7156</v>
      </c>
      <c r="L17" s="157">
        <f t="shared" ref="L17" si="11">SUM(L13:L16)</f>
        <v>8704</v>
      </c>
      <c r="M17" s="157">
        <f t="shared" ref="M17:N17" si="12">SUM(M13:M16)</f>
        <v>7514</v>
      </c>
      <c r="N17" s="122">
        <f t="shared" ref="N17" si="13">SUM(N13:N16)</f>
        <v>7925</v>
      </c>
    </row>
    <row r="18" spans="1:28" ht="14.1" customHeight="1" x14ac:dyDescent="0.2">
      <c r="A18" s="110" t="s">
        <v>37</v>
      </c>
      <c r="B18" s="111"/>
      <c r="C18" s="156">
        <f>C38</f>
        <v>6642</v>
      </c>
      <c r="D18" s="156">
        <f t="shared" ref="D18:N18" si="14">D38</f>
        <v>7550</v>
      </c>
      <c r="E18" s="156">
        <f t="shared" si="14"/>
        <v>6868</v>
      </c>
      <c r="F18" s="156">
        <f t="shared" si="14"/>
        <v>6807</v>
      </c>
      <c r="G18" s="156">
        <f t="shared" si="14"/>
        <v>6941</v>
      </c>
      <c r="H18" s="156">
        <f t="shared" si="14"/>
        <v>7090</v>
      </c>
      <c r="I18" s="156">
        <f t="shared" si="14"/>
        <v>7537</v>
      </c>
      <c r="J18" s="156">
        <f t="shared" si="14"/>
        <v>7159</v>
      </c>
      <c r="K18" s="156">
        <f t="shared" si="14"/>
        <v>7148</v>
      </c>
      <c r="L18" s="156">
        <f t="shared" si="14"/>
        <v>7190</v>
      </c>
      <c r="M18" s="156">
        <f t="shared" si="14"/>
        <v>7592</v>
      </c>
      <c r="N18" s="244">
        <f t="shared" si="14"/>
        <v>7935</v>
      </c>
    </row>
    <row r="19" spans="1:28" ht="14.1" customHeight="1" x14ac:dyDescent="0.2">
      <c r="A19" s="42"/>
      <c r="B19" s="76" t="s">
        <v>87</v>
      </c>
      <c r="C19" s="141">
        <v>2832</v>
      </c>
      <c r="D19" s="142">
        <v>2992</v>
      </c>
      <c r="E19" s="142">
        <v>2869</v>
      </c>
      <c r="F19" s="142">
        <v>3031</v>
      </c>
      <c r="G19" s="142">
        <v>3038</v>
      </c>
      <c r="H19" s="142">
        <v>3087</v>
      </c>
      <c r="I19" s="142">
        <v>3035</v>
      </c>
      <c r="J19" s="142">
        <v>3156</v>
      </c>
      <c r="K19" s="140">
        <v>3315</v>
      </c>
      <c r="L19" s="142">
        <v>3295</v>
      </c>
      <c r="M19" s="142">
        <v>3307</v>
      </c>
      <c r="N19" s="50">
        <v>3741</v>
      </c>
      <c r="P19" s="51"/>
      <c r="V19" s="48"/>
      <c r="W19" s="48"/>
      <c r="X19" s="48"/>
      <c r="Y19" s="48"/>
      <c r="Z19" s="48"/>
      <c r="AA19" s="48"/>
      <c r="AB19" s="48"/>
    </row>
    <row r="20" spans="1:28" ht="14.1" customHeight="1" x14ac:dyDescent="0.2">
      <c r="A20" s="43"/>
      <c r="B20" s="77" t="s">
        <v>88</v>
      </c>
      <c r="C20" s="141">
        <v>731</v>
      </c>
      <c r="D20" s="142">
        <v>769</v>
      </c>
      <c r="E20" s="142">
        <v>739</v>
      </c>
      <c r="F20" s="142">
        <v>776</v>
      </c>
      <c r="G20" s="142">
        <v>785</v>
      </c>
      <c r="H20" s="142">
        <v>795</v>
      </c>
      <c r="I20" s="142">
        <v>781</v>
      </c>
      <c r="J20" s="142">
        <v>817</v>
      </c>
      <c r="K20" s="140">
        <v>854</v>
      </c>
      <c r="L20" s="142">
        <v>846</v>
      </c>
      <c r="M20" s="142">
        <v>844</v>
      </c>
      <c r="N20" s="50">
        <v>965</v>
      </c>
      <c r="P20" s="52"/>
      <c r="V20" s="48"/>
      <c r="W20" s="48"/>
      <c r="X20" s="48"/>
      <c r="Y20" s="48"/>
      <c r="Z20" s="48"/>
      <c r="AA20" s="48"/>
      <c r="AB20" s="48"/>
    </row>
    <row r="21" spans="1:28" ht="14.1" customHeight="1" x14ac:dyDescent="0.2">
      <c r="A21" s="42"/>
      <c r="B21" s="76" t="s">
        <v>38</v>
      </c>
      <c r="C21" s="141">
        <v>0</v>
      </c>
      <c r="D21" s="142"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53">
        <v>0</v>
      </c>
      <c r="K21" s="140">
        <v>0</v>
      </c>
      <c r="L21" s="142">
        <v>0</v>
      </c>
      <c r="M21" s="142">
        <v>0</v>
      </c>
      <c r="N21" s="50">
        <v>0</v>
      </c>
      <c r="V21" s="48"/>
      <c r="W21" s="48"/>
      <c r="X21" s="48"/>
      <c r="Y21" s="48"/>
      <c r="Z21" s="48"/>
      <c r="AA21" s="48"/>
      <c r="AB21" s="48"/>
    </row>
    <row r="22" spans="1:28" ht="14.1" customHeight="1" x14ac:dyDescent="0.2">
      <c r="A22" s="116"/>
      <c r="B22" s="117" t="s">
        <v>39</v>
      </c>
      <c r="C22" s="154">
        <f>SUM(C19:C21)</f>
        <v>3563</v>
      </c>
      <c r="D22" s="154">
        <f t="shared" ref="D22" si="15">SUM(D19:D21)</f>
        <v>3761</v>
      </c>
      <c r="E22" s="154">
        <f t="shared" ref="E22" si="16">SUM(E19:E21)</f>
        <v>3608</v>
      </c>
      <c r="F22" s="154">
        <f t="shared" ref="F22" si="17">SUM(F19:F21)</f>
        <v>3807</v>
      </c>
      <c r="G22" s="154">
        <f t="shared" ref="G22" si="18">SUM(G19:G21)</f>
        <v>3823</v>
      </c>
      <c r="H22" s="154">
        <f t="shared" ref="H22" si="19">SUM(H19:H21)</f>
        <v>3882</v>
      </c>
      <c r="I22" s="154">
        <f t="shared" ref="I22" si="20">SUM(I19:I21)</f>
        <v>3816</v>
      </c>
      <c r="J22" s="154">
        <f t="shared" ref="J22" si="21">SUM(J19:J21)</f>
        <v>3973</v>
      </c>
      <c r="K22" s="154">
        <f t="shared" ref="K22" si="22">SUM(K19:K21)</f>
        <v>4169</v>
      </c>
      <c r="L22" s="154">
        <f t="shared" ref="L22" si="23">SUM(L19:L21)</f>
        <v>4141</v>
      </c>
      <c r="M22" s="154">
        <f t="shared" ref="M22:N22" si="24">SUM(M19:M21)</f>
        <v>4151</v>
      </c>
      <c r="N22" s="118">
        <f t="shared" ref="N22" si="25">SUM(N19:N21)</f>
        <v>4706</v>
      </c>
    </row>
    <row r="23" spans="1:28" ht="14.1" customHeight="1" x14ac:dyDescent="0.2">
      <c r="A23" s="44"/>
      <c r="B23" s="78" t="s">
        <v>21</v>
      </c>
      <c r="C23" s="141">
        <v>1240</v>
      </c>
      <c r="D23" s="142">
        <v>1064</v>
      </c>
      <c r="E23" s="142">
        <v>1123</v>
      </c>
      <c r="F23" s="142">
        <v>826</v>
      </c>
      <c r="G23" s="142">
        <v>1070</v>
      </c>
      <c r="H23" s="142">
        <v>1156</v>
      </c>
      <c r="I23" s="142">
        <v>1208</v>
      </c>
      <c r="J23" s="140">
        <v>1012</v>
      </c>
      <c r="K23" s="140">
        <v>968</v>
      </c>
      <c r="L23" s="142">
        <v>1002</v>
      </c>
      <c r="M23" s="142">
        <v>1279</v>
      </c>
      <c r="N23" s="50">
        <v>1080</v>
      </c>
      <c r="P23" s="34"/>
      <c r="V23" s="48"/>
      <c r="W23" s="48"/>
      <c r="X23" s="48"/>
      <c r="Y23" s="48"/>
      <c r="Z23" s="48"/>
      <c r="AA23" s="48"/>
      <c r="AB23" s="48"/>
    </row>
    <row r="24" spans="1:28" ht="14.1" customHeight="1" x14ac:dyDescent="0.2">
      <c r="A24" s="44"/>
      <c r="B24" s="78" t="s">
        <v>81</v>
      </c>
      <c r="C24" s="141">
        <v>104</v>
      </c>
      <c r="D24" s="142">
        <v>118</v>
      </c>
      <c r="E24" s="142">
        <v>137</v>
      </c>
      <c r="F24" s="142">
        <v>115</v>
      </c>
      <c r="G24" s="142">
        <v>0</v>
      </c>
      <c r="H24" s="142">
        <v>131</v>
      </c>
      <c r="I24" s="142">
        <v>133</v>
      </c>
      <c r="J24" s="140">
        <v>217</v>
      </c>
      <c r="K24" s="140">
        <v>131</v>
      </c>
      <c r="L24" s="142">
        <v>117</v>
      </c>
      <c r="M24" s="142">
        <v>117</v>
      </c>
      <c r="N24" s="50">
        <v>123</v>
      </c>
      <c r="P24" s="34"/>
      <c r="V24" s="48"/>
      <c r="W24" s="48"/>
      <c r="X24" s="48"/>
      <c r="Y24" s="48"/>
      <c r="Z24" s="48"/>
      <c r="AA24" s="48"/>
      <c r="AB24" s="48"/>
    </row>
    <row r="25" spans="1:28" ht="14.1" customHeight="1" x14ac:dyDescent="0.2">
      <c r="A25" s="44"/>
      <c r="B25" s="78" t="s">
        <v>82</v>
      </c>
      <c r="C25" s="141">
        <v>69</v>
      </c>
      <c r="D25" s="142">
        <v>136</v>
      </c>
      <c r="E25" s="142">
        <v>68</v>
      </c>
      <c r="F25" s="142">
        <v>58</v>
      </c>
      <c r="G25" s="142">
        <v>77</v>
      </c>
      <c r="H25" s="142">
        <v>54</v>
      </c>
      <c r="I25" s="142">
        <v>88</v>
      </c>
      <c r="J25" s="140">
        <v>75</v>
      </c>
      <c r="K25" s="140">
        <v>100</v>
      </c>
      <c r="L25" s="142">
        <v>109</v>
      </c>
      <c r="M25" s="142">
        <v>106</v>
      </c>
      <c r="N25" s="50">
        <v>81</v>
      </c>
      <c r="P25" s="34"/>
      <c r="V25" s="48"/>
      <c r="W25" s="48"/>
      <c r="X25" s="48"/>
      <c r="Y25" s="48"/>
      <c r="Z25" s="48"/>
      <c r="AA25" s="48"/>
      <c r="AB25" s="48"/>
    </row>
    <row r="26" spans="1:28" ht="14.1" customHeight="1" x14ac:dyDescent="0.2">
      <c r="A26" s="44"/>
      <c r="B26" s="78" t="s">
        <v>84</v>
      </c>
      <c r="C26" s="141">
        <v>774</v>
      </c>
      <c r="D26" s="142">
        <v>1313</v>
      </c>
      <c r="E26" s="142">
        <v>1145</v>
      </c>
      <c r="F26" s="142">
        <v>1128</v>
      </c>
      <c r="G26" s="142">
        <v>1050</v>
      </c>
      <c r="H26" s="142">
        <v>843</v>
      </c>
      <c r="I26" s="142">
        <v>1165</v>
      </c>
      <c r="J26" s="140">
        <v>947</v>
      </c>
      <c r="K26" s="140">
        <v>932</v>
      </c>
      <c r="L26" s="142">
        <v>1099</v>
      </c>
      <c r="M26" s="142">
        <v>1065</v>
      </c>
      <c r="N26" s="50">
        <v>1052</v>
      </c>
      <c r="P26" s="34"/>
      <c r="V26" s="48"/>
      <c r="W26" s="48"/>
      <c r="X26" s="48"/>
      <c r="Y26" s="48"/>
      <c r="Z26" s="48"/>
      <c r="AA26" s="48"/>
      <c r="AB26" s="48"/>
    </row>
    <row r="27" spans="1:28" ht="14.1" customHeight="1" x14ac:dyDescent="0.2">
      <c r="A27" s="44"/>
      <c r="B27" s="78" t="s">
        <v>22</v>
      </c>
      <c r="C27" s="141">
        <v>204</v>
      </c>
      <c r="D27" s="142">
        <v>151</v>
      </c>
      <c r="E27" s="142">
        <v>157</v>
      </c>
      <c r="F27" s="142">
        <v>177</v>
      </c>
      <c r="G27" s="142">
        <v>140</v>
      </c>
      <c r="H27" s="142">
        <v>210</v>
      </c>
      <c r="I27" s="142">
        <v>197</v>
      </c>
      <c r="J27" s="140">
        <v>217</v>
      </c>
      <c r="K27" s="140">
        <v>187</v>
      </c>
      <c r="L27" s="142">
        <v>155</v>
      </c>
      <c r="M27" s="142">
        <v>185</v>
      </c>
      <c r="N27" s="50">
        <v>190</v>
      </c>
      <c r="P27" s="34"/>
      <c r="Y27" s="52"/>
      <c r="AB27" s="48"/>
    </row>
    <row r="28" spans="1:28" ht="14.1" customHeight="1" x14ac:dyDescent="0.2">
      <c r="A28" s="116"/>
      <c r="B28" s="117" t="s">
        <v>23</v>
      </c>
      <c r="C28" s="154">
        <f t="shared" ref="C28:D28" si="26">SUM(C23:C27)</f>
        <v>2391</v>
      </c>
      <c r="D28" s="154">
        <f t="shared" si="26"/>
        <v>2782</v>
      </c>
      <c r="E28" s="154">
        <f t="shared" ref="E28" si="27">SUM(E23:E27)</f>
        <v>2630</v>
      </c>
      <c r="F28" s="154">
        <f t="shared" ref="F28" si="28">SUM(F23:F27)</f>
        <v>2304</v>
      </c>
      <c r="G28" s="154">
        <f t="shared" ref="G28" si="29">SUM(G23:G27)</f>
        <v>2337</v>
      </c>
      <c r="H28" s="154">
        <f t="shared" ref="H28" si="30">SUM(H23:H27)</f>
        <v>2394</v>
      </c>
      <c r="I28" s="154">
        <f t="shared" ref="I28" si="31">SUM(I23:I27)</f>
        <v>2791</v>
      </c>
      <c r="J28" s="154">
        <f t="shared" ref="J28" si="32">SUM(J23:J27)</f>
        <v>2468</v>
      </c>
      <c r="K28" s="154">
        <f t="shared" ref="K28" si="33">SUM(K23:K27)</f>
        <v>2318</v>
      </c>
      <c r="L28" s="154">
        <f t="shared" ref="L28" si="34">SUM(L23:L27)</f>
        <v>2482</v>
      </c>
      <c r="M28" s="154">
        <f t="shared" ref="M28:N28" si="35">SUM(M23:M27)</f>
        <v>2752</v>
      </c>
      <c r="N28" s="118">
        <f t="shared" ref="N28" si="36">SUM(N23:N27)</f>
        <v>2526</v>
      </c>
      <c r="O28" s="54"/>
      <c r="P28" s="34"/>
    </row>
    <row r="29" spans="1:28" ht="14.1" customHeight="1" x14ac:dyDescent="0.2">
      <c r="A29" s="71"/>
      <c r="B29" s="79" t="s">
        <v>40</v>
      </c>
      <c r="C29" s="148">
        <v>158</v>
      </c>
      <c r="D29" s="147">
        <v>241</v>
      </c>
      <c r="E29" s="147">
        <v>219</v>
      </c>
      <c r="F29" s="147">
        <v>241</v>
      </c>
      <c r="G29" s="147">
        <v>195</v>
      </c>
      <c r="H29" s="147">
        <v>180</v>
      </c>
      <c r="I29" s="147">
        <v>168</v>
      </c>
      <c r="J29" s="146">
        <v>161</v>
      </c>
      <c r="K29" s="146">
        <v>146</v>
      </c>
      <c r="L29" s="147">
        <v>141</v>
      </c>
      <c r="M29" s="147">
        <v>134</v>
      </c>
      <c r="N29" s="72">
        <v>151</v>
      </c>
      <c r="O29" s="54"/>
      <c r="P29" s="34"/>
      <c r="AB29" s="48"/>
    </row>
    <row r="30" spans="1:28" ht="14.1" customHeight="1" x14ac:dyDescent="0.2">
      <c r="A30" s="44"/>
      <c r="B30" s="76" t="s">
        <v>41</v>
      </c>
      <c r="C30" s="141">
        <v>15</v>
      </c>
      <c r="D30" s="142">
        <v>6</v>
      </c>
      <c r="E30" s="142">
        <v>2</v>
      </c>
      <c r="F30" s="142">
        <v>9</v>
      </c>
      <c r="G30" s="142">
        <v>4</v>
      </c>
      <c r="H30" s="142">
        <v>0</v>
      </c>
      <c r="I30" s="142">
        <v>40</v>
      </c>
      <c r="J30" s="140">
        <v>21</v>
      </c>
      <c r="K30" s="140">
        <v>19</v>
      </c>
      <c r="L30" s="142">
        <v>5</v>
      </c>
      <c r="M30" s="142">
        <v>16</v>
      </c>
      <c r="N30" s="50">
        <v>15</v>
      </c>
      <c r="O30" s="54"/>
      <c r="P30" s="34"/>
      <c r="AB30" s="48"/>
    </row>
    <row r="31" spans="1:28" ht="14.1" customHeight="1" x14ac:dyDescent="0.2">
      <c r="A31" s="44"/>
      <c r="B31" s="76" t="s">
        <v>42</v>
      </c>
      <c r="C31" s="141">
        <v>24</v>
      </c>
      <c r="D31" s="142">
        <v>102</v>
      </c>
      <c r="E31" s="142">
        <v>40</v>
      </c>
      <c r="F31" s="142">
        <v>24</v>
      </c>
      <c r="G31" s="142">
        <v>48</v>
      </c>
      <c r="H31" s="142">
        <v>30</v>
      </c>
      <c r="I31" s="142">
        <v>169</v>
      </c>
      <c r="J31" s="140">
        <v>78</v>
      </c>
      <c r="K31" s="140">
        <v>69</v>
      </c>
      <c r="L31" s="142">
        <v>41</v>
      </c>
      <c r="M31" s="142">
        <v>73</v>
      </c>
      <c r="N31" s="50">
        <v>55</v>
      </c>
      <c r="O31" s="54"/>
      <c r="P31" s="34"/>
      <c r="Y31" s="52"/>
      <c r="AB31" s="48"/>
    </row>
    <row r="32" spans="1:28" ht="14.1" customHeight="1" x14ac:dyDescent="0.2">
      <c r="A32" s="44"/>
      <c r="B32" s="76" t="s">
        <v>43</v>
      </c>
      <c r="C32" s="141">
        <v>15</v>
      </c>
      <c r="D32" s="142">
        <v>16</v>
      </c>
      <c r="E32" s="142">
        <v>7</v>
      </c>
      <c r="F32" s="142">
        <v>4</v>
      </c>
      <c r="G32" s="142">
        <v>11</v>
      </c>
      <c r="H32" s="142">
        <v>28</v>
      </c>
      <c r="I32" s="142">
        <v>6</v>
      </c>
      <c r="J32" s="140">
        <v>23</v>
      </c>
      <c r="K32" s="140">
        <v>7</v>
      </c>
      <c r="L32" s="142">
        <v>8</v>
      </c>
      <c r="M32" s="142">
        <v>59</v>
      </c>
      <c r="N32" s="50">
        <v>4</v>
      </c>
      <c r="O32" s="54"/>
      <c r="P32" s="34"/>
      <c r="AB32" s="48"/>
    </row>
    <row r="33" spans="1:28" ht="14.1" customHeight="1" x14ac:dyDescent="0.2">
      <c r="A33" s="44"/>
      <c r="B33" s="76" t="s">
        <v>44</v>
      </c>
      <c r="C33" s="141">
        <v>16</v>
      </c>
      <c r="D33" s="142">
        <v>32</v>
      </c>
      <c r="E33" s="142">
        <v>15</v>
      </c>
      <c r="F33" s="142">
        <v>6</v>
      </c>
      <c r="G33" s="142">
        <v>19</v>
      </c>
      <c r="H33" s="142">
        <v>17</v>
      </c>
      <c r="I33" s="142">
        <v>14</v>
      </c>
      <c r="J33" s="140">
        <v>18</v>
      </c>
      <c r="K33" s="140">
        <v>9</v>
      </c>
      <c r="L33" s="142">
        <v>27</v>
      </c>
      <c r="M33" s="142">
        <v>26</v>
      </c>
      <c r="N33" s="50">
        <v>24</v>
      </c>
      <c r="O33" s="34"/>
      <c r="P33" s="34"/>
      <c r="AB33" s="48"/>
    </row>
    <row r="34" spans="1:28" ht="14.1" customHeight="1" x14ac:dyDescent="0.2">
      <c r="A34" s="116"/>
      <c r="B34" s="117" t="s">
        <v>45</v>
      </c>
      <c r="C34" s="155">
        <f>SUM(C30:C33)</f>
        <v>70</v>
      </c>
      <c r="D34" s="155">
        <f t="shared" ref="D34" si="37">SUM(D30:D33)</f>
        <v>156</v>
      </c>
      <c r="E34" s="155">
        <f t="shared" ref="E34" si="38">SUM(E30:E33)</f>
        <v>64</v>
      </c>
      <c r="F34" s="155">
        <f t="shared" ref="F34" si="39">SUM(F30:F33)</f>
        <v>43</v>
      </c>
      <c r="G34" s="155">
        <f t="shared" ref="G34" si="40">SUM(G30:G33)</f>
        <v>82</v>
      </c>
      <c r="H34" s="155">
        <f t="shared" ref="H34" si="41">SUM(H30:H33)</f>
        <v>75</v>
      </c>
      <c r="I34" s="155">
        <f t="shared" ref="I34" si="42">SUM(I30:I33)</f>
        <v>229</v>
      </c>
      <c r="J34" s="155">
        <f t="shared" ref="J34" si="43">SUM(J30:J33)</f>
        <v>140</v>
      </c>
      <c r="K34" s="155">
        <f t="shared" ref="K34" si="44">SUM(K30:K33)</f>
        <v>104</v>
      </c>
      <c r="L34" s="155">
        <f t="shared" ref="L34" si="45">SUM(L30:L33)</f>
        <v>81</v>
      </c>
      <c r="M34" s="155">
        <f t="shared" ref="M34:N34" si="46">SUM(M30:M33)</f>
        <v>174</v>
      </c>
      <c r="N34" s="119">
        <f t="shared" ref="N34" si="47">SUM(N30:N33)</f>
        <v>98</v>
      </c>
      <c r="P34" s="34"/>
    </row>
    <row r="35" spans="1:28" ht="14.1" customHeight="1" x14ac:dyDescent="0.2">
      <c r="A35" s="41"/>
      <c r="B35" s="76" t="s">
        <v>46</v>
      </c>
      <c r="C35" s="139">
        <v>460</v>
      </c>
      <c r="D35" s="144">
        <v>610</v>
      </c>
      <c r="E35" s="144">
        <v>347</v>
      </c>
      <c r="F35" s="142">
        <v>412</v>
      </c>
      <c r="G35" s="142">
        <v>504</v>
      </c>
      <c r="H35" s="142">
        <v>559</v>
      </c>
      <c r="I35" s="142">
        <v>530</v>
      </c>
      <c r="J35" s="140">
        <v>417</v>
      </c>
      <c r="K35" s="140">
        <v>411</v>
      </c>
      <c r="L35" s="142">
        <v>345</v>
      </c>
      <c r="M35" s="142">
        <v>381</v>
      </c>
      <c r="N35" s="50">
        <v>454</v>
      </c>
      <c r="P35" s="34"/>
      <c r="AB35" s="48"/>
    </row>
    <row r="36" spans="1:28" ht="14.1" customHeight="1" x14ac:dyDescent="0.2">
      <c r="A36" s="71"/>
      <c r="B36" s="79" t="s">
        <v>62</v>
      </c>
      <c r="C36" s="149">
        <v>0</v>
      </c>
      <c r="D36" s="146">
        <v>0</v>
      </c>
      <c r="E36" s="146">
        <v>0</v>
      </c>
      <c r="F36" s="147">
        <v>0</v>
      </c>
      <c r="G36" s="147">
        <v>0</v>
      </c>
      <c r="H36" s="147">
        <v>0</v>
      </c>
      <c r="I36" s="147">
        <v>3</v>
      </c>
      <c r="J36" s="146">
        <v>0</v>
      </c>
      <c r="K36" s="146">
        <v>0</v>
      </c>
      <c r="L36" s="147">
        <v>0</v>
      </c>
      <c r="M36" s="147">
        <v>0</v>
      </c>
      <c r="N36" s="72">
        <v>0</v>
      </c>
      <c r="AB36" s="48"/>
    </row>
    <row r="37" spans="1:28" ht="14.1" customHeight="1" x14ac:dyDescent="0.2">
      <c r="A37" s="71"/>
      <c r="B37" s="79" t="s">
        <v>89</v>
      </c>
      <c r="C37" s="149">
        <v>0</v>
      </c>
      <c r="D37" s="146">
        <v>0</v>
      </c>
      <c r="E37" s="146">
        <v>0</v>
      </c>
      <c r="F37" s="147">
        <v>0</v>
      </c>
      <c r="G37" s="147">
        <v>0</v>
      </c>
      <c r="H37" s="147">
        <v>0</v>
      </c>
      <c r="I37" s="147">
        <v>0</v>
      </c>
      <c r="J37" s="146">
        <v>0</v>
      </c>
      <c r="K37" s="146">
        <v>0</v>
      </c>
      <c r="L37" s="147">
        <v>0</v>
      </c>
      <c r="M37" s="147">
        <v>0</v>
      </c>
      <c r="N37" s="72">
        <v>0</v>
      </c>
      <c r="AB37" s="48"/>
    </row>
    <row r="38" spans="1:28" ht="14.1" customHeight="1" x14ac:dyDescent="0.2">
      <c r="A38" s="123"/>
      <c r="B38" s="124" t="s">
        <v>86</v>
      </c>
      <c r="C38" s="158">
        <f>C22+C28+C29+C34+C35+C36+C37</f>
        <v>6642</v>
      </c>
      <c r="D38" s="158">
        <f t="shared" ref="D38:N38" si="48">D37+D36+D35+D34+D29+D28+D22</f>
        <v>7550</v>
      </c>
      <c r="E38" s="158">
        <f t="shared" si="48"/>
        <v>6868</v>
      </c>
      <c r="F38" s="158">
        <f t="shared" si="48"/>
        <v>6807</v>
      </c>
      <c r="G38" s="158">
        <f t="shared" si="48"/>
        <v>6941</v>
      </c>
      <c r="H38" s="158">
        <f t="shared" si="48"/>
        <v>7090</v>
      </c>
      <c r="I38" s="158">
        <f t="shared" si="48"/>
        <v>7537</v>
      </c>
      <c r="J38" s="158">
        <f t="shared" si="48"/>
        <v>7159</v>
      </c>
      <c r="K38" s="158">
        <f t="shared" si="48"/>
        <v>7148</v>
      </c>
      <c r="L38" s="158">
        <f t="shared" si="48"/>
        <v>7190</v>
      </c>
      <c r="M38" s="158">
        <f t="shared" si="48"/>
        <v>7592</v>
      </c>
      <c r="N38" s="125">
        <f t="shared" si="48"/>
        <v>7935</v>
      </c>
      <c r="Y38" s="52"/>
    </row>
    <row r="39" spans="1:28" ht="14.1" customHeight="1" thickBot="1" x14ac:dyDescent="0.25">
      <c r="A39" s="81"/>
      <c r="B39" s="80" t="s">
        <v>47</v>
      </c>
      <c r="C39" s="143">
        <f>C17-C38</f>
        <v>-76</v>
      </c>
      <c r="D39" s="143">
        <f t="shared" ref="D39:N39" si="49">D17-D38</f>
        <v>-118</v>
      </c>
      <c r="E39" s="143">
        <f t="shared" si="49"/>
        <v>1264</v>
      </c>
      <c r="F39" s="143">
        <f t="shared" si="49"/>
        <v>-1255</v>
      </c>
      <c r="G39" s="143">
        <f t="shared" si="49"/>
        <v>1475</v>
      </c>
      <c r="H39" s="143">
        <f t="shared" si="49"/>
        <v>-1456</v>
      </c>
      <c r="I39" s="143">
        <f t="shared" si="49"/>
        <v>87</v>
      </c>
      <c r="J39" s="143">
        <f t="shared" si="49"/>
        <v>-105</v>
      </c>
      <c r="K39" s="143">
        <f t="shared" si="49"/>
        <v>8</v>
      </c>
      <c r="L39" s="143">
        <f t="shared" si="49"/>
        <v>1514</v>
      </c>
      <c r="M39" s="143">
        <f t="shared" si="49"/>
        <v>-78</v>
      </c>
      <c r="N39" s="69">
        <f t="shared" si="49"/>
        <v>-10</v>
      </c>
      <c r="Y39" s="48"/>
    </row>
    <row r="40" spans="1:28" ht="18" customHeight="1" thickBot="1" x14ac:dyDescent="0.3">
      <c r="A40" s="235" t="s">
        <v>50</v>
      </c>
      <c r="B40" s="236"/>
      <c r="C40" s="162">
        <f>C3+C17-C38</f>
        <v>156</v>
      </c>
      <c r="D40" s="162">
        <f t="shared" ref="D40:N40" si="50">D3+D17-D38</f>
        <v>38</v>
      </c>
      <c r="E40" s="162">
        <f t="shared" si="50"/>
        <v>1302</v>
      </c>
      <c r="F40" s="162">
        <f t="shared" si="50"/>
        <v>47</v>
      </c>
      <c r="G40" s="162">
        <f t="shared" si="50"/>
        <v>1522</v>
      </c>
      <c r="H40" s="162">
        <f t="shared" si="50"/>
        <v>66</v>
      </c>
      <c r="I40" s="162">
        <f t="shared" si="50"/>
        <v>153</v>
      </c>
      <c r="J40" s="162">
        <f t="shared" si="50"/>
        <v>48</v>
      </c>
      <c r="K40" s="162">
        <f t="shared" si="50"/>
        <v>56</v>
      </c>
      <c r="L40" s="162">
        <f t="shared" si="50"/>
        <v>1570</v>
      </c>
      <c r="M40" s="162">
        <f t="shared" si="50"/>
        <v>1492</v>
      </c>
      <c r="N40" s="133">
        <f t="shared" si="50"/>
        <v>1482</v>
      </c>
    </row>
    <row r="41" spans="1:28" ht="18" customHeight="1" x14ac:dyDescent="0.25">
      <c r="A41" s="37"/>
      <c r="B41" s="38"/>
      <c r="C41" s="39"/>
      <c r="D41" s="40"/>
      <c r="E41" s="40"/>
      <c r="F41" s="40"/>
      <c r="G41" s="40"/>
    </row>
    <row r="42" spans="1:28" x14ac:dyDescent="0.2">
      <c r="B42" t="s">
        <v>93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2020-01-28T07:47:42Z</dcterms:modified>
</cp:coreProperties>
</file>