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10155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45621"/>
</workbook>
</file>

<file path=xl/calcChain.xml><?xml version="1.0" encoding="utf-8"?>
<calcChain xmlns="http://schemas.openxmlformats.org/spreadsheetml/2006/main">
  <c r="H34" i="4" l="1"/>
  <c r="H38" i="4" s="1"/>
  <c r="H18" i="4" s="1"/>
  <c r="G34" i="4"/>
  <c r="G38" i="4" s="1"/>
  <c r="G18" i="4" s="1"/>
  <c r="F34" i="4"/>
  <c r="F38" i="4" s="1"/>
  <c r="F18" i="4" s="1"/>
  <c r="E34" i="4"/>
  <c r="E38" i="4" s="1"/>
  <c r="E18" i="4" s="1"/>
  <c r="H28" i="4"/>
  <c r="G28" i="4"/>
  <c r="F28" i="4"/>
  <c r="E28" i="4"/>
  <c r="H22" i="4"/>
  <c r="G22" i="4"/>
  <c r="F22" i="4"/>
  <c r="E22" i="4"/>
  <c r="H13" i="4"/>
  <c r="H17" i="4" s="1"/>
  <c r="G13" i="4"/>
  <c r="G17" i="4" s="1"/>
  <c r="F13" i="4"/>
  <c r="F17" i="4" s="1"/>
  <c r="E13" i="4"/>
  <c r="E17" i="4" s="1"/>
  <c r="E3" i="4"/>
  <c r="E40" i="4" s="1"/>
  <c r="F3" i="4" s="1"/>
  <c r="F39" i="4" l="1"/>
  <c r="F9" i="4"/>
  <c r="G39" i="4"/>
  <c r="G9" i="4"/>
  <c r="F40" i="4"/>
  <c r="G3" i="4" s="1"/>
  <c r="G40" i="4" s="1"/>
  <c r="H3" i="4" s="1"/>
  <c r="H40" i="4" s="1"/>
  <c r="H39" i="4"/>
  <c r="H9" i="4"/>
  <c r="E39" i="4"/>
  <c r="E9" i="4"/>
  <c r="E8" i="1"/>
  <c r="G34" i="3"/>
  <c r="F34" i="3"/>
  <c r="G27" i="3"/>
  <c r="F27" i="3"/>
  <c r="G22" i="3"/>
  <c r="F22" i="3"/>
  <c r="G14" i="3"/>
  <c r="F14" i="3"/>
  <c r="G9" i="3"/>
  <c r="F9" i="3"/>
  <c r="D36" i="3"/>
  <c r="C27" i="3"/>
  <c r="D22" i="3"/>
  <c r="D27" i="3" s="1"/>
  <c r="C22" i="3"/>
  <c r="D9" i="3"/>
  <c r="D14" i="3" s="1"/>
  <c r="C9" i="3"/>
  <c r="C14" i="3" s="1"/>
  <c r="C28" i="3" s="1"/>
  <c r="C34" i="3" s="1"/>
  <c r="D28" i="3" l="1"/>
  <c r="D34" i="3" s="1"/>
  <c r="D34" i="4"/>
  <c r="D38" i="4" s="1"/>
  <c r="D18" i="4" s="1"/>
  <c r="C34" i="4"/>
  <c r="D28" i="4"/>
  <c r="C28" i="4"/>
  <c r="D22" i="4"/>
  <c r="C22" i="4"/>
  <c r="C38" i="4" s="1"/>
  <c r="C18" i="4" s="1"/>
  <c r="D13" i="4"/>
  <c r="D17" i="4" s="1"/>
  <c r="C13" i="4"/>
  <c r="C17" i="4" s="1"/>
  <c r="C40" i="4" l="1"/>
  <c r="D3" i="4" s="1"/>
  <c r="D40" i="4" s="1"/>
  <c r="C39" i="4"/>
  <c r="C9" i="4"/>
  <c r="D39" i="4"/>
  <c r="D9" i="4"/>
  <c r="D8" i="1"/>
  <c r="H26" i="3" l="1"/>
  <c r="E26" i="3"/>
  <c r="D14" i="1" l="1"/>
  <c r="D21" i="1" s="1"/>
  <c r="E14" i="1"/>
  <c r="E21" i="1" s="1"/>
  <c r="F14" i="1"/>
  <c r="G14" i="1"/>
  <c r="H14" i="1"/>
  <c r="I14" i="1"/>
  <c r="J14" i="1"/>
  <c r="K14" i="1"/>
  <c r="L14" i="1"/>
  <c r="M14" i="1"/>
  <c r="N14" i="1"/>
  <c r="C14" i="1"/>
  <c r="N6" i="1"/>
  <c r="M6" i="1"/>
  <c r="L6" i="1"/>
  <c r="K6" i="1"/>
  <c r="J6" i="1"/>
  <c r="I6" i="1"/>
  <c r="H6" i="1"/>
  <c r="G6" i="1"/>
  <c r="F6" i="1"/>
  <c r="E6" i="1"/>
  <c r="D6" i="1"/>
  <c r="G11" i="1"/>
  <c r="K11" i="1"/>
  <c r="C6" i="1"/>
  <c r="D4" i="1"/>
  <c r="E4" i="1"/>
  <c r="F4" i="1"/>
  <c r="F11" i="1" s="1"/>
  <c r="G4" i="1"/>
  <c r="H4" i="1"/>
  <c r="H11" i="1" s="1"/>
  <c r="I4" i="1"/>
  <c r="J4" i="1"/>
  <c r="J11" i="1" s="1"/>
  <c r="K4" i="1"/>
  <c r="L4" i="1"/>
  <c r="L11" i="1" s="1"/>
  <c r="M4" i="1"/>
  <c r="N4" i="1"/>
  <c r="N11" i="1" s="1"/>
  <c r="C4" i="1"/>
  <c r="N21" i="1"/>
  <c r="M21" i="1"/>
  <c r="L21" i="1"/>
  <c r="K21" i="1"/>
  <c r="J21" i="1"/>
  <c r="I21" i="1"/>
  <c r="H21" i="1"/>
  <c r="G21" i="1"/>
  <c r="F21" i="1"/>
  <c r="M11" i="1"/>
  <c r="I11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E33" i="3"/>
  <c r="E32" i="3"/>
  <c r="E31" i="3"/>
  <c r="E30" i="3"/>
  <c r="E29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7" i="3"/>
  <c r="E8" i="3"/>
  <c r="E6" i="3"/>
  <c r="E11" i="1" l="1"/>
  <c r="D11" i="1"/>
  <c r="H22" i="3"/>
  <c r="E22" i="3" l="1"/>
  <c r="C21" i="1"/>
  <c r="C11" i="1"/>
  <c r="I13" i="4"/>
  <c r="J13" i="4"/>
  <c r="K13" i="4"/>
  <c r="L13" i="4"/>
  <c r="M13" i="4"/>
  <c r="N13" i="4"/>
  <c r="I34" i="4"/>
  <c r="J34" i="4"/>
  <c r="K34" i="4"/>
  <c r="L34" i="4"/>
  <c r="M34" i="4"/>
  <c r="N34" i="4"/>
  <c r="I28" i="4"/>
  <c r="J28" i="4"/>
  <c r="K28" i="4"/>
  <c r="L28" i="4"/>
  <c r="M28" i="4"/>
  <c r="N28" i="4"/>
  <c r="I22" i="4"/>
  <c r="J22" i="4"/>
  <c r="K22" i="4"/>
  <c r="L22" i="4"/>
  <c r="M22" i="4"/>
  <c r="N22" i="4"/>
  <c r="I17" i="4"/>
  <c r="J17" i="4"/>
  <c r="K17" i="4"/>
  <c r="L17" i="4"/>
  <c r="M17" i="4"/>
  <c r="N17" i="4"/>
  <c r="B1" i="4"/>
  <c r="B1" i="1"/>
  <c r="B1" i="3"/>
  <c r="H27" i="3" l="1"/>
  <c r="H14" i="3"/>
  <c r="N38" i="4"/>
  <c r="N39" i="4" s="1"/>
  <c r="L38" i="4"/>
  <c r="L39" i="4" s="1"/>
  <c r="J38" i="4"/>
  <c r="J39" i="4" s="1"/>
  <c r="M38" i="4"/>
  <c r="M39" i="4" s="1"/>
  <c r="K38" i="4"/>
  <c r="K39" i="4" s="1"/>
  <c r="I38" i="4"/>
  <c r="I39" i="4" s="1"/>
  <c r="H9" i="3"/>
  <c r="E9" i="3"/>
  <c r="E27" i="3"/>
  <c r="H28" i="3" l="1"/>
  <c r="H34" i="3"/>
  <c r="I3" i="4"/>
  <c r="I40" i="4" s="1"/>
  <c r="E14" i="3"/>
  <c r="E28" i="3" l="1"/>
  <c r="J3" i="4"/>
  <c r="J40" i="4" s="1"/>
  <c r="E34" i="3" l="1"/>
  <c r="K3" i="4"/>
  <c r="K40" i="4" s="1"/>
  <c r="L3" i="4" l="1"/>
  <c r="L40" i="4" s="1"/>
  <c r="M3" i="4" l="1"/>
  <c r="M40" i="4" s="1"/>
  <c r="N3" i="4"/>
  <c r="N40" i="4" s="1"/>
</calcChain>
</file>

<file path=xl/sharedStrings.xml><?xml version="1.0" encoding="utf-8"?>
<sst xmlns="http://schemas.openxmlformats.org/spreadsheetml/2006/main" count="150" uniqueCount="134">
  <si>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</si>
  <si>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</si>
  <si>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</si>
  <si>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</si>
  <si>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</si>
  <si>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</si>
  <si>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</si>
  <si>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</si>
  <si>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</si>
  <si>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</si>
  <si>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</si>
  <si>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</si>
  <si>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</si>
  <si>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</si>
  <si>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</si>
  <si>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</si>
  <si>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</si>
  <si>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</si>
  <si>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</si>
  <si>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</si>
  <si>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</si>
  <si>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</si>
  <si>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</si>
  <si>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</si>
  <si>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</si>
  <si>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</si>
  <si>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</si>
  <si>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</si>
  <si>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</si>
  <si>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</si>
  <si>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</si>
  <si>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</si>
  <si>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</si>
  <si>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</si>
  <si>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</si>
  <si>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</si>
  <si>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</si>
  <si>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</si>
  <si>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</si>
  <si>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</si>
  <si>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</si>
  <si>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</si>
  <si>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</si>
  <si>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</si>
  <si>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</si>
  <si>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</si>
  <si>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</si>
  <si>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</si>
  <si>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</si>
  <si>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</si>
  <si>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</si>
  <si>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</si>
  <si>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</si>
  <si>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</si>
  <si>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</si>
  <si>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</si>
  <si>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</si>
  <si>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</si>
  <si>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</si>
  <si>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</si>
  <si>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</si>
  <si>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</si>
  <si>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</si>
  <si>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</si>
  <si>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</si>
  <si>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</si>
  <si>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</si>
  <si>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</si>
  <si>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</si>
  <si>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</si>
  <si>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</si>
  <si>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</si>
  <si>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</si>
  <si>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</si>
  <si>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</si>
  <si>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</si>
  <si>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</si>
  <si>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</si>
  <si>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</si>
  <si>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</si>
  <si>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</si>
  <si>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</si>
  <si>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</si>
  <si>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</si>
  <si>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</si>
  <si>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</si>
  <si>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</si>
  <si>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</si>
  <si>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</si>
  <si>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</si>
  <si>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</si>
  <si>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</si>
  <si>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</si>
  <si>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</si>
  <si>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</si>
  <si>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</si>
  <si>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</si>
  <si>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rok 2019</t>
  </si>
  <si>
    <t>Skutočnosť                    k 31.1.2019</t>
  </si>
  <si>
    <t>Skutočnosť                    k 28.2.2019</t>
  </si>
  <si>
    <t>Skutočnosť                    k 31.3.2019</t>
  </si>
  <si>
    <t>Skutočnosť                    k 30.4.2019</t>
  </si>
  <si>
    <t>Skutočnosť                    k 31.5.2019</t>
  </si>
  <si>
    <t>Skutočnosť                    k 30.6.2019</t>
  </si>
  <si>
    <t>Skutočnosť                    k 31.7.2019</t>
  </si>
  <si>
    <t>Skutočnosť                    k 31.8.2019</t>
  </si>
  <si>
    <t>Skutočnosť                    k 30.9.2019</t>
  </si>
  <si>
    <t>Skutočnosť                    k 31.10.2019</t>
  </si>
  <si>
    <t>Skutočnosť                    k 30.11.2019</t>
  </si>
  <si>
    <t>Skutočnosť                    k 31.12.2019</t>
  </si>
  <si>
    <t>Výhľad 07_2019</t>
  </si>
  <si>
    <t>Výhľad 08_2019</t>
  </si>
  <si>
    <t>Výhľad 09_2019</t>
  </si>
  <si>
    <t>Výhľad 10_2019</t>
  </si>
  <si>
    <t>Výhľad 11_2019</t>
  </si>
  <si>
    <t>Výhľad 12_2019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</si>
  <si>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</si>
  <si>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</si>
  <si>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</si>
  <si>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</si>
  <si>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Počet JZS</t>
  </si>
  <si>
    <t xml:space="preserve">Komentár: </t>
  </si>
  <si>
    <t>Uvedený je aj počet JZS, ktorú UNM vykazuje do zdravotných poisťovní na základe zmlúv.</t>
  </si>
  <si>
    <t>Skutočnosť 1/2019</t>
  </si>
  <si>
    <t>Výhľad     4/2019</t>
  </si>
  <si>
    <t>Skutočnosť 2/2019</t>
  </si>
  <si>
    <t>Výhľad    5/2019</t>
  </si>
  <si>
    <t>Marec 2019</t>
  </si>
  <si>
    <t>Marec</t>
  </si>
  <si>
    <t>Január-Marec</t>
  </si>
  <si>
    <t>Celková suma fakturovaná dodávateľmi</t>
  </si>
  <si>
    <t>Celková suma platieb dodávateľom</t>
  </si>
  <si>
    <t>Skutočnosť 3/2019</t>
  </si>
  <si>
    <t>Výhľad    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</si>
</sst>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\(#,##0\);\-"/>
    <numFmt numFmtId="165" formatCode="#,##0;[Red]\ \(#,##0\);\-"/>
    <numFmt numFmtId="166" formatCode="#,##0.000"/>
    <numFmt numFmtId="167" formatCode="#,##0.0000"/>
  </numFmts>
  <fonts count="24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0" fontId="7" fillId="0" borderId="0" applyFont="0" applyFill="0" applyBorder="0" applyAlignment="0" applyProtection="0"/>
    <xf numFmtId="0" fontId="20" fillId="0" borderId="0"/>
    <xf numFmtId="0" fontId="20" fillId="0" borderId="0"/>
    <xf numFmtId="0" fontId="8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6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0" fontId="0" fillId="0" borderId="1" xfId="0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ont="1" applyBorder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165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Alignment="1">
      <alignment horizontal="right"/>
    </xf>
    <xf numFmtId="3" fontId="13" fillId="0" borderId="1" xfId="0" applyNumberFormat="1" applyFont="1" applyBorder="1"/>
    <xf numFmtId="3" fontId="16" fillId="0" borderId="1" xfId="0" applyNumberFormat="1" applyFont="1" applyBorder="1"/>
    <xf numFmtId="0" fontId="11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8" fillId="0" borderId="1" xfId="0" applyFont="1" applyFill="1" applyBorder="1"/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3" fontId="13" fillId="4" borderId="5" xfId="0" applyNumberFormat="1" applyFont="1" applyFill="1" applyBorder="1" applyAlignment="1">
      <alignment horizontal="right"/>
    </xf>
    <xf numFmtId="0" fontId="8" fillId="5" borderId="1" xfId="0" applyFont="1" applyFill="1" applyBorder="1"/>
    <xf numFmtId="3" fontId="13" fillId="5" borderId="1" xfId="0" applyNumberFormat="1" applyFont="1" applyFill="1" applyBorder="1"/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0" fillId="0" borderId="6" xfId="0" applyFont="1" applyBorder="1"/>
    <xf numFmtId="0" fontId="4" fillId="0" borderId="0" xfId="0" applyFont="1" applyFill="1" applyBorder="1"/>
    <xf numFmtId="165" fontId="0" fillId="0" borderId="0" xfId="0" applyNumberFormat="1" applyFont="1" applyFill="1" applyBorder="1" applyAlignment="1">
      <alignment horizontal="right"/>
    </xf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4" fillId="0" borderId="14" xfId="0" applyFont="1" applyBorder="1"/>
    <xf numFmtId="0" fontId="0" fillId="0" borderId="8" xfId="0" applyFont="1" applyBorder="1" applyAlignment="1">
      <alignment horizontal="left"/>
    </xf>
    <xf numFmtId="165" fontId="0" fillId="0" borderId="8" xfId="0" applyNumberFormat="1" applyFont="1" applyBorder="1" applyAlignment="1">
      <alignment horizontal="right"/>
    </xf>
    <xf numFmtId="165" fontId="0" fillId="0" borderId="15" xfId="0" applyNumberFormat="1" applyFont="1" applyBorder="1" applyAlignment="1">
      <alignment horizontal="right"/>
    </xf>
    <xf numFmtId="0" fontId="0" fillId="0" borderId="14" xfId="0" applyFont="1" applyBorder="1"/>
    <xf numFmtId="49" fontId="4" fillId="0" borderId="15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22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0" xfId="0" applyNumberFormat="1" applyFont="1" applyFill="1" applyBorder="1"/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0" fontId="0" fillId="8" borderId="1" xfId="0" applyFont="1" applyFill="1" applyBorder="1"/>
    <xf numFmtId="0" fontId="4" fillId="12" borderId="1" xfId="0" applyFont="1" applyFill="1" applyBorder="1" applyAlignment="1">
      <alignment horizontal="left"/>
    </xf>
    <xf numFmtId="0" fontId="4" fillId="13" borderId="1" xfId="0" applyFont="1" applyFill="1" applyBorder="1"/>
    <xf numFmtId="49" fontId="21" fillId="9" borderId="5" xfId="0" applyNumberFormat="1" applyFont="1" applyFill="1" applyBorder="1" applyAlignment="1">
      <alignment horizontal="center" vertical="center"/>
    </xf>
    <xf numFmtId="49" fontId="21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0" borderId="15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9" fontId="0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3" fontId="4" fillId="12" borderId="1" xfId="0" applyNumberFormat="1" applyFont="1" applyFill="1" applyBorder="1" applyAlignment="1">
      <alignment horizontal="right"/>
    </xf>
    <xf numFmtId="9" fontId="4" fillId="12" borderId="1" xfId="0" applyNumberFormat="1" applyFont="1" applyFill="1" applyBorder="1" applyAlignment="1">
      <alignment horizontal="right"/>
    </xf>
    <xf numFmtId="9" fontId="4" fillId="13" borderId="5" xfId="0" applyNumberFormat="1" applyFont="1" applyFill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4" fillId="3" borderId="0" xfId="5" applyFont="1" applyFill="1" applyBorder="1"/>
    <xf numFmtId="0" fontId="15" fillId="0" borderId="0" xfId="0" applyFont="1" applyBorder="1"/>
    <xf numFmtId="0" fontId="13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3" fillId="0" borderId="13" xfId="0" applyNumberFormat="1" applyFont="1" applyFill="1" applyBorder="1"/>
    <xf numFmtId="3" fontId="16" fillId="0" borderId="13" xfId="0" applyNumberFormat="1" applyFont="1" applyFill="1" applyBorder="1"/>
    <xf numFmtId="3" fontId="13" fillId="0" borderId="24" xfId="0" applyNumberFormat="1" applyFont="1" applyFill="1" applyBorder="1"/>
    <xf numFmtId="3" fontId="0" fillId="10" borderId="5" xfId="0" applyNumberFormat="1" applyFont="1" applyFill="1" applyBorder="1" applyAlignment="1">
      <alignment horizontal="right"/>
    </xf>
    <xf numFmtId="9" fontId="0" fillId="10" borderId="5" xfId="0" applyNumberFormat="1" applyFont="1" applyFill="1" applyBorder="1" applyAlignment="1">
      <alignment horizontal="right"/>
    </xf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4" fillId="11" borderId="1" xfId="0" applyFont="1" applyFill="1" applyBorder="1"/>
    <xf numFmtId="3" fontId="15" fillId="11" borderId="1" xfId="13" applyNumberFormat="1" applyFont="1" applyFill="1" applyBorder="1"/>
    <xf numFmtId="3" fontId="4" fillId="11" borderId="2" xfId="0" applyNumberFormat="1" applyFont="1" applyFill="1" applyBorder="1" applyAlignment="1">
      <alignment horizontal="right"/>
    </xf>
    <xf numFmtId="0" fontId="6" fillId="15" borderId="3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3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3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" xfId="13" applyNumberFormat="1" applyFont="1" applyFill="1" applyBorder="1" applyAlignment="1">
      <alignment horizontal="right"/>
    </xf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" xfId="13" applyNumberFormat="1" applyFont="1" applyFill="1" applyBorder="1" applyAlignment="1">
      <alignment horizontal="right"/>
    </xf>
    <xf numFmtId="3" fontId="16" fillId="7" borderId="10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3" fontId="19" fillId="14" borderId="8" xfId="0" applyNumberFormat="1" applyFont="1" applyFill="1" applyBorder="1"/>
    <xf numFmtId="3" fontId="13" fillId="14" borderId="11" xfId="0" applyNumberFormat="1" applyFont="1" applyFill="1" applyBorder="1"/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13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13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0" xfId="0" applyNumberFormat="1" applyFont="1" applyFill="1" applyBorder="1"/>
    <xf numFmtId="3" fontId="14" fillId="13" borderId="31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3" borderId="26" xfId="0" applyNumberFormat="1" applyFont="1" applyFill="1" applyBorder="1" applyAlignment="1">
      <alignment horizontal="right"/>
    </xf>
    <xf numFmtId="3" fontId="19" fillId="16" borderId="8" xfId="0" applyNumberFormat="1" applyFont="1" applyFill="1" applyBorder="1"/>
    <xf numFmtId="3" fontId="13" fillId="16" borderId="11" xfId="0" applyNumberFormat="1" applyFont="1" applyFill="1" applyBorder="1"/>
    <xf numFmtId="0" fontId="0" fillId="0" borderId="0" xfId="0" applyFill="1" applyAlignment="1"/>
    <xf numFmtId="0" fontId="0" fillId="0" borderId="15" xfId="0" applyFont="1" applyFill="1" applyBorder="1"/>
    <xf numFmtId="3" fontId="0" fillId="0" borderId="1" xfId="5" applyNumberFormat="1" applyFont="1" applyFill="1" applyBorder="1" applyAlignment="1">
      <alignment horizontal="right"/>
    </xf>
    <xf numFmtId="3" fontId="0" fillId="0" borderId="1" xfId="0" applyNumberFormat="1" applyFont="1" applyBorder="1"/>
    <xf numFmtId="0" fontId="0" fillId="0" borderId="0" xfId="0" applyFont="1" applyFill="1" applyBorder="1" applyAlignment="1">
      <alignment horizontal="left"/>
    </xf>
    <xf numFmtId="3" fontId="8" fillId="0" borderId="1" xfId="0" applyNumberFormat="1" applyFont="1" applyBorder="1"/>
    <xf numFmtId="3" fontId="0" fillId="0" borderId="0" xfId="0" applyNumberFormat="1" applyFont="1"/>
    <xf numFmtId="166" fontId="0" fillId="0" borderId="0" xfId="0" applyNumberFormat="1" applyFont="1"/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6" fillId="0" borderId="1" xfId="13" applyNumberFormat="1" applyFont="1" applyFill="1" applyBorder="1" applyAlignment="1">
      <alignment horizontal="right"/>
    </xf>
    <xf numFmtId="3" fontId="13" fillId="0" borderId="1" xfId="13" applyNumberFormat="1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right"/>
    </xf>
    <xf numFmtId="3" fontId="13" fillId="0" borderId="13" xfId="0" applyNumberFormat="1" applyFont="1" applyFill="1" applyBorder="1"/>
    <xf numFmtId="0" fontId="6" fillId="15" borderId="3" xfId="0" applyFont="1" applyFill="1" applyBorder="1" applyAlignment="1">
      <alignment horizontal="center" vertical="center" wrapText="1"/>
    </xf>
    <xf numFmtId="3" fontId="16" fillId="8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6" borderId="13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4" fillId="13" borderId="30" xfId="0" applyNumberFormat="1" applyFont="1" applyFill="1" applyBorder="1" applyAlignment="1">
      <alignment wrapText="1"/>
    </xf>
    <xf numFmtId="3" fontId="4" fillId="0" borderId="2" xfId="0" applyNumberFormat="1" applyFont="1" applyBorder="1" applyAlignment="1">
      <alignment horizontal="right"/>
    </xf>
    <xf numFmtId="167" fontId="8" fillId="0" borderId="1" xfId="0" applyNumberFormat="1" applyFont="1" applyBorder="1"/>
    <xf numFmtId="3" fontId="4" fillId="11" borderId="1" xfId="0" applyNumberFormat="1" applyFont="1" applyFill="1" applyBorder="1" applyAlignment="1">
      <alignment horizontal="right"/>
    </xf>
    <xf numFmtId="3" fontId="0" fillId="10" borderId="1" xfId="0" applyNumberFormat="1" applyFont="1" applyFill="1" applyBorder="1" applyAlignment="1">
      <alignment horizontal="right"/>
    </xf>
    <xf numFmtId="0" fontId="23" fillId="0" borderId="0" xfId="0" applyFont="1" applyFill="1" applyBorder="1"/>
    <xf numFmtId="3" fontId="4" fillId="17" borderId="1" xfId="0" applyNumberFormat="1" applyFont="1" applyFill="1" applyBorder="1" applyAlignment="1">
      <alignment horizontal="right"/>
    </xf>
    <xf numFmtId="3" fontId="4" fillId="13" borderId="1" xfId="0" applyNumberFormat="1" applyFont="1" applyFill="1" applyBorder="1" applyAlignment="1">
      <alignment horizontal="right"/>
    </xf>
    <xf numFmtId="0" fontId="0" fillId="0" borderId="8" xfId="0" applyFont="1" applyBorder="1"/>
    <xf numFmtId="0" fontId="0" fillId="10" borderId="5" xfId="0" applyFont="1" applyFill="1" applyBorder="1"/>
    <xf numFmtId="0" fontId="0" fillId="7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6" borderId="1" xfId="0" applyFont="1" applyFill="1" applyBorder="1"/>
    <xf numFmtId="0" fontId="0" fillId="0" borderId="1" xfId="0" applyFont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16" fontId="0" fillId="0" borderId="1" xfId="5" applyNumberFormat="1" applyFont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16" fontId="0" fillId="0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vertical="center"/>
    </xf>
    <xf numFmtId="166" fontId="4" fillId="0" borderId="2" xfId="0" applyNumberFormat="1" applyFont="1" applyBorder="1" applyAlignment="1">
      <alignment horizontal="right"/>
    </xf>
    <xf numFmtId="49" fontId="21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1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left" vertical="center"/>
    </xf>
    <xf numFmtId="0" fontId="21" fillId="9" borderId="16" xfId="0" applyFont="1" applyFill="1" applyBorder="1" applyAlignment="1">
      <alignment horizontal="left" vertical="center"/>
    </xf>
    <xf numFmtId="0" fontId="21" fillId="9" borderId="17" xfId="0" applyFont="1" applyFill="1" applyBorder="1" applyAlignment="1">
      <alignment horizontal="left" vertical="center"/>
    </xf>
    <xf numFmtId="0" fontId="21" fillId="9" borderId="18" xfId="0" applyFont="1" applyFill="1" applyBorder="1" applyAlignment="1">
      <alignment horizontal="left" vertical="center"/>
    </xf>
    <xf numFmtId="0" fontId="21" fillId="9" borderId="19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2" fillId="15" borderId="28" xfId="0" applyFont="1" applyFill="1" applyBorder="1" applyAlignment="1">
      <alignment horizontal="left" vertical="center"/>
    </xf>
    <xf numFmtId="0" fontId="22" fillId="15" borderId="29" xfId="0" applyFont="1" applyFill="1" applyBorder="1" applyAlignment="1">
      <alignment horizontal="left" vertical="center"/>
    </xf>
  </cellXfs>
  <cellStyles count="20">
    <cellStyle name="čiarky 2" xfId="1"/>
    <cellStyle name="Normal 2" xfId="2"/>
    <cellStyle name="Normal 2 2" xfId="3"/>
    <cellStyle name="Normal 2 2 2" xfId="16"/>
    <cellStyle name="Normal 2 3" xfId="15"/>
    <cellStyle name="Normálna" xfId="0" builtinId="0"/>
    <cellStyle name="Normálna 2" xfId="4"/>
    <cellStyle name="Normálna 3" xfId="5"/>
    <cellStyle name="Normálna 4" xfId="6"/>
    <cellStyle name="Normálna 4 2" xfId="17"/>
    <cellStyle name="normálne 2" xfId="7"/>
    <cellStyle name="normálne 2 2" xfId="8"/>
    <cellStyle name="normálne 2 3" xfId="18"/>
    <cellStyle name="normálne 3" xfId="9"/>
    <cellStyle name="normálne 3 2" xfId="10"/>
    <cellStyle name="normálne 3 3" xfId="19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9" customWidth="1"/>
    <col min="2" max="2" width="14.140625" style="19" customWidth="1"/>
    <col min="3" max="16384" width="9.140625" style="19"/>
  </cols>
  <sheetData>
    <row r="1" spans="1:2" ht="18" customHeight="1" x14ac:dyDescent="0.25">
      <c r="A1" s="17"/>
      <c r="B1" s="18"/>
    </row>
    <row r="2" spans="1:2" ht="23.25" customHeight="1" x14ac:dyDescent="0.2">
      <c r="A2" s="20"/>
      <c r="B2" s="21"/>
    </row>
    <row r="3" spans="1:2" ht="23.25" customHeight="1" x14ac:dyDescent="0.2">
      <c r="A3" s="22"/>
      <c r="B3" s="21"/>
    </row>
    <row r="4" spans="1:2" ht="23.25" customHeight="1" x14ac:dyDescent="0.2">
      <c r="A4" s="22"/>
      <c r="B4" s="21"/>
    </row>
    <row r="5" spans="1:2" ht="23.25" customHeight="1" x14ac:dyDescent="0.2">
      <c r="A5" s="22"/>
      <c r="B5" s="21"/>
    </row>
    <row r="6" spans="1:2" ht="23.25" customHeight="1" x14ac:dyDescent="0.2">
      <c r="A6" s="39" t="s">
        <v>49</v>
      </c>
      <c r="B6" s="21"/>
    </row>
    <row r="7" spans="1:2" ht="23.25" customHeight="1" x14ac:dyDescent="0.25">
      <c r="A7" s="23"/>
      <c r="B7" s="21"/>
    </row>
    <row r="8" spans="1:2" ht="23.25" customHeight="1" x14ac:dyDescent="0.25">
      <c r="A8" s="24"/>
      <c r="B8" s="21"/>
    </row>
    <row r="9" spans="1:2" ht="23.25" customHeight="1" x14ac:dyDescent="0.2">
      <c r="A9" s="25" t="s">
        <v>119</v>
      </c>
      <c r="B9" s="21"/>
    </row>
    <row r="10" spans="1:2" ht="23.25" customHeight="1" x14ac:dyDescent="0.2">
      <c r="B10" s="21"/>
    </row>
    <row r="11" spans="1:2" ht="23.25" customHeight="1" x14ac:dyDescent="0.2">
      <c r="B11" s="21"/>
    </row>
    <row r="12" spans="1:2" ht="23.25" customHeight="1" x14ac:dyDescent="0.2">
      <c r="B12" s="21"/>
    </row>
    <row r="13" spans="1:2" ht="23.25" customHeight="1" x14ac:dyDescent="0.2">
      <c r="A13" s="22"/>
      <c r="B13" s="21"/>
    </row>
    <row r="14" spans="1:2" ht="23.25" customHeight="1" x14ac:dyDescent="0.2">
      <c r="A14" s="22"/>
      <c r="B14" s="21"/>
    </row>
    <row r="15" spans="1:2" ht="23.25" customHeight="1" x14ac:dyDescent="0.2">
      <c r="A15" s="22"/>
      <c r="B15" s="21"/>
    </row>
    <row r="16" spans="1:2" ht="23.25" customHeight="1" x14ac:dyDescent="0.25">
      <c r="A16" s="26"/>
      <c r="B16" s="21"/>
    </row>
    <row r="17" spans="1:2" ht="20.25" customHeight="1" x14ac:dyDescent="0.25">
      <c r="A17" s="27" t="s">
        <v>127</v>
      </c>
      <c r="B17" s="21"/>
    </row>
    <row r="18" spans="1:2" ht="23.25" customHeight="1" x14ac:dyDescent="0.2">
      <c r="A18" s="22"/>
      <c r="B18" s="21"/>
    </row>
    <row r="19" spans="1:2" ht="23.25" customHeight="1" x14ac:dyDescent="0.2">
      <c r="A19" s="28"/>
      <c r="B19" s="21"/>
    </row>
    <row r="20" spans="1:2" ht="23.25" customHeight="1" x14ac:dyDescent="0.2">
      <c r="A20" s="184" t="s">
        <v>116</v>
      </c>
      <c r="B20" s="21"/>
    </row>
    <row r="21" spans="1:2" ht="23.25" customHeight="1" x14ac:dyDescent="0.2">
      <c r="A21" s="19" t="s">
        <v>117</v>
      </c>
      <c r="B21" s="21"/>
    </row>
    <row r="22" spans="1:2" ht="23.25" customHeight="1" x14ac:dyDescent="0.2">
      <c r="A22" s="19" t="s">
        <v>118</v>
      </c>
      <c r="B22" s="21"/>
    </row>
    <row r="23" spans="1:2" ht="23.25" customHeight="1" x14ac:dyDescent="0.2">
      <c r="A23" s="22"/>
      <c r="B23" s="21"/>
    </row>
    <row r="24" spans="1:2" ht="23.25" customHeight="1" x14ac:dyDescent="0.2">
      <c r="A24" s="29"/>
      <c r="B24" s="21"/>
    </row>
    <row r="25" spans="1:2" x14ac:dyDescent="0.2">
      <c r="A25" s="22" t="s">
        <v>92</v>
      </c>
    </row>
    <row r="26" spans="1:2" x14ac:dyDescent="0.2">
      <c r="A26" s="22" t="s">
        <v>93</v>
      </c>
    </row>
    <row r="27" spans="1:2" x14ac:dyDescent="0.2">
      <c r="A27" s="22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7"/>
  <sheetViews>
    <sheetView showGridLines="0"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4.7109375" style="1" customWidth="1"/>
    <col min="2" max="2" width="37.7109375" style="30" customWidth="1"/>
    <col min="3" max="3" width="16.7109375" style="31" customWidth="1"/>
    <col min="4" max="4" width="16.7109375" style="32" customWidth="1"/>
    <col min="5" max="5" width="16.85546875" style="32" bestFit="1" customWidth="1"/>
    <col min="6" max="7" width="16.7109375" style="32" customWidth="1"/>
    <col min="8" max="8" width="16.85546875" style="32" bestFit="1" customWidth="1"/>
    <col min="9" max="10" width="9.140625" style="1"/>
    <col min="11" max="11" width="12.5703125" style="1" bestFit="1" customWidth="1"/>
    <col min="12" max="16384" width="9.140625" style="1"/>
  </cols>
  <sheetData>
    <row r="1" spans="1:13" ht="20.100000000000001" customHeight="1" x14ac:dyDescent="0.2">
      <c r="A1" s="3"/>
      <c r="B1" s="30" t="str">
        <f>Cover!A9</f>
        <v>Univerzitná nemocnica Martin</v>
      </c>
      <c r="H1" s="32" t="s">
        <v>97</v>
      </c>
      <c r="I1" s="44"/>
      <c r="J1" s="44"/>
    </row>
    <row r="2" spans="1:13" ht="20.100000000000001" customHeight="1" x14ac:dyDescent="0.2">
      <c r="A2" s="252" t="s">
        <v>0</v>
      </c>
      <c r="B2" s="253"/>
      <c r="C2" s="246" t="s">
        <v>9</v>
      </c>
      <c r="D2" s="247"/>
      <c r="E2" s="248"/>
      <c r="F2" s="249" t="s">
        <v>10</v>
      </c>
      <c r="G2" s="250"/>
      <c r="H2" s="251"/>
    </row>
    <row r="3" spans="1:13" ht="20.100000000000001" customHeight="1" x14ac:dyDescent="0.2">
      <c r="A3" s="254"/>
      <c r="B3" s="255"/>
      <c r="C3" s="246" t="s">
        <v>128</v>
      </c>
      <c r="D3" s="247"/>
      <c r="E3" s="248"/>
      <c r="F3" s="249" t="s">
        <v>129</v>
      </c>
      <c r="G3" s="250"/>
      <c r="H3" s="251"/>
    </row>
    <row r="4" spans="1:13" ht="20.100000000000001" customHeight="1" x14ac:dyDescent="0.2">
      <c r="A4" s="256"/>
      <c r="B4" s="255"/>
      <c r="C4" s="105" t="s">
        <v>11</v>
      </c>
      <c r="D4" s="106" t="s">
        <v>12</v>
      </c>
      <c r="E4" s="106" t="s">
        <v>72</v>
      </c>
      <c r="F4" s="105" t="s">
        <v>11</v>
      </c>
      <c r="G4" s="106" t="s">
        <v>12</v>
      </c>
      <c r="H4" s="106" t="s">
        <v>72</v>
      </c>
    </row>
    <row r="5" spans="1:13" ht="20.100000000000001" customHeight="1" x14ac:dyDescent="0.2">
      <c r="A5" s="78" t="s">
        <v>51</v>
      </c>
      <c r="B5" s="82"/>
      <c r="C5" s="85"/>
      <c r="D5" s="83"/>
      <c r="E5" s="83"/>
      <c r="F5" s="85"/>
      <c r="G5" s="83"/>
      <c r="H5" s="84"/>
    </row>
    <row r="6" spans="1:13" ht="20.100000000000001" customHeight="1" x14ac:dyDescent="0.2">
      <c r="A6" s="230">
        <v>1</v>
      </c>
      <c r="B6" s="225" t="s">
        <v>13</v>
      </c>
      <c r="C6" s="187">
        <v>5544</v>
      </c>
      <c r="D6" s="189">
        <v>5535.2315399999998</v>
      </c>
      <c r="E6" s="112">
        <f>D6/C6</f>
        <v>0.9984183874458874</v>
      </c>
      <c r="F6" s="189">
        <v>15106</v>
      </c>
      <c r="G6" s="189">
        <v>15097.14488</v>
      </c>
      <c r="H6" s="112">
        <f>G6/F6</f>
        <v>0.99941380113862044</v>
      </c>
      <c r="K6" s="61"/>
      <c r="L6" s="190"/>
      <c r="M6" s="190"/>
    </row>
    <row r="7" spans="1:13" ht="20.100000000000001" customHeight="1" x14ac:dyDescent="0.2">
      <c r="A7" s="230">
        <v>2</v>
      </c>
      <c r="B7" s="6" t="s">
        <v>14</v>
      </c>
      <c r="C7" s="187">
        <v>1388</v>
      </c>
      <c r="D7" s="189">
        <v>1451.40888</v>
      </c>
      <c r="E7" s="112">
        <f t="shared" ref="E7:E34" si="0">D7/C7</f>
        <v>1.0456836311239193</v>
      </c>
      <c r="F7" s="189">
        <v>3951</v>
      </c>
      <c r="G7" s="189">
        <v>4014.1762100000001</v>
      </c>
      <c r="H7" s="113">
        <f t="shared" ref="H7:H34" si="1">G7/F7</f>
        <v>1.0159899291318655</v>
      </c>
      <c r="K7" s="61"/>
      <c r="L7" s="190"/>
      <c r="M7" s="190"/>
    </row>
    <row r="8" spans="1:13" ht="20.100000000000001" customHeight="1" x14ac:dyDescent="0.2">
      <c r="A8" s="230">
        <v>3</v>
      </c>
      <c r="B8" s="6" t="s">
        <v>15</v>
      </c>
      <c r="C8" s="187">
        <v>367</v>
      </c>
      <c r="D8" s="189">
        <v>455.21681000000001</v>
      </c>
      <c r="E8" s="112">
        <f t="shared" si="0"/>
        <v>1.2403727792915531</v>
      </c>
      <c r="F8" s="189">
        <v>863</v>
      </c>
      <c r="G8" s="189">
        <v>951.35699999999997</v>
      </c>
      <c r="H8" s="113">
        <f t="shared" si="1"/>
        <v>1.1023835457705677</v>
      </c>
      <c r="K8" s="61"/>
      <c r="L8" s="190"/>
      <c r="M8" s="190"/>
    </row>
    <row r="9" spans="1:13" ht="20.100000000000001" customHeight="1" x14ac:dyDescent="0.2">
      <c r="A9" s="231">
        <v>4</v>
      </c>
      <c r="B9" s="102" t="s">
        <v>16</v>
      </c>
      <c r="C9" s="110">
        <f t="shared" ref="C9:G9" si="2">SUM(C6:C8)</f>
        <v>7299</v>
      </c>
      <c r="D9" s="110">
        <f t="shared" si="2"/>
        <v>7441.8572299999996</v>
      </c>
      <c r="E9" s="115">
        <f t="shared" si="0"/>
        <v>1.019572164680093</v>
      </c>
      <c r="F9" s="110">
        <f t="shared" si="2"/>
        <v>19920</v>
      </c>
      <c r="G9" s="110">
        <f t="shared" si="2"/>
        <v>20062.678090000001</v>
      </c>
      <c r="H9" s="115">
        <f t="shared" si="1"/>
        <v>1.0071625547188756</v>
      </c>
      <c r="K9" s="61"/>
      <c r="L9" s="190"/>
      <c r="M9" s="190"/>
    </row>
    <row r="10" spans="1:13" s="46" customFormat="1" ht="20.100000000000001" customHeight="1" x14ac:dyDescent="0.2">
      <c r="A10" s="232">
        <v>5</v>
      </c>
      <c r="B10" s="47" t="s">
        <v>17</v>
      </c>
      <c r="C10" s="187">
        <v>500</v>
      </c>
      <c r="D10" s="189">
        <v>503.88198999999997</v>
      </c>
      <c r="E10" s="113">
        <f t="shared" si="0"/>
        <v>1.00776398</v>
      </c>
      <c r="F10" s="189">
        <v>1465</v>
      </c>
      <c r="G10" s="189">
        <v>1469.11841</v>
      </c>
      <c r="H10" s="113">
        <f t="shared" si="1"/>
        <v>1.0028112013651878</v>
      </c>
      <c r="K10" s="61"/>
      <c r="L10" s="190"/>
      <c r="M10" s="190"/>
    </row>
    <row r="11" spans="1:13" s="46" customFormat="1" ht="20.100000000000001" customHeight="1" x14ac:dyDescent="0.2">
      <c r="A11" s="233">
        <v>6</v>
      </c>
      <c r="B11" s="57" t="s">
        <v>52</v>
      </c>
      <c r="C11" s="187">
        <v>26</v>
      </c>
      <c r="D11" s="189">
        <v>3.7589000000000001</v>
      </c>
      <c r="E11" s="113">
        <f t="shared" si="0"/>
        <v>0.14457307692307692</v>
      </c>
      <c r="F11" s="189">
        <v>64</v>
      </c>
      <c r="G11" s="189">
        <v>42.448309999999999</v>
      </c>
      <c r="H11" s="113">
        <f t="shared" si="1"/>
        <v>0.66325484374999999</v>
      </c>
      <c r="K11" s="61"/>
      <c r="L11" s="190"/>
      <c r="M11" s="190"/>
    </row>
    <row r="12" spans="1:13" s="46" customFormat="1" ht="20.100000000000001" customHeight="1" x14ac:dyDescent="0.2">
      <c r="A12" s="233">
        <v>7</v>
      </c>
      <c r="B12" s="57" t="s">
        <v>53</v>
      </c>
      <c r="C12" s="187">
        <v>115</v>
      </c>
      <c r="D12" s="189">
        <v>118.56399999999999</v>
      </c>
      <c r="E12" s="113">
        <f t="shared" si="0"/>
        <v>1.030991304347826</v>
      </c>
      <c r="F12" s="189">
        <v>351</v>
      </c>
      <c r="G12" s="189">
        <v>354.64834000000002</v>
      </c>
      <c r="H12" s="113">
        <f t="shared" si="1"/>
        <v>1.0103941310541311</v>
      </c>
      <c r="K12" s="61"/>
      <c r="L12" s="190"/>
      <c r="M12" s="190"/>
    </row>
    <row r="13" spans="1:13" ht="20.100000000000001" customHeight="1" x14ac:dyDescent="0.2">
      <c r="A13" s="233">
        <v>8</v>
      </c>
      <c r="B13" s="57" t="s">
        <v>54</v>
      </c>
      <c r="C13" s="187">
        <v>30</v>
      </c>
      <c r="D13" s="189">
        <v>12.361840000000001</v>
      </c>
      <c r="E13" s="113">
        <f t="shared" si="0"/>
        <v>0.41206133333333334</v>
      </c>
      <c r="F13" s="189">
        <v>337</v>
      </c>
      <c r="G13" s="189">
        <v>318.80780000000004</v>
      </c>
      <c r="H13" s="113">
        <f t="shared" si="1"/>
        <v>0.94601721068249267</v>
      </c>
      <c r="K13" s="61"/>
      <c r="L13" s="190"/>
      <c r="M13" s="190"/>
    </row>
    <row r="14" spans="1:13" ht="20.100000000000001" customHeight="1" x14ac:dyDescent="0.2">
      <c r="A14" s="234">
        <v>9</v>
      </c>
      <c r="B14" s="226" t="s">
        <v>18</v>
      </c>
      <c r="C14" s="221">
        <f t="shared" ref="C14:G14" si="3">C9+C10+C11+C13</f>
        <v>7855</v>
      </c>
      <c r="D14" s="134">
        <f t="shared" si="3"/>
        <v>7961.8599599999989</v>
      </c>
      <c r="E14" s="135">
        <f t="shared" si="0"/>
        <v>1.0136040687460215</v>
      </c>
      <c r="F14" s="134">
        <f t="shared" si="3"/>
        <v>21786</v>
      </c>
      <c r="G14" s="134">
        <f t="shared" si="3"/>
        <v>21893.052609999999</v>
      </c>
      <c r="H14" s="135">
        <f t="shared" si="1"/>
        <v>1.0049138258514643</v>
      </c>
      <c r="K14" s="61"/>
      <c r="L14" s="190"/>
      <c r="M14" s="190"/>
    </row>
    <row r="15" spans="1:13" ht="20.100000000000001" customHeight="1" x14ac:dyDescent="0.2">
      <c r="A15" s="78" t="s">
        <v>19</v>
      </c>
      <c r="B15" s="82"/>
      <c r="C15" s="222"/>
      <c r="D15" s="108"/>
      <c r="E15" s="114"/>
      <c r="F15" s="108"/>
      <c r="G15" s="108"/>
      <c r="H15" s="116"/>
      <c r="K15" s="61"/>
      <c r="L15" s="190"/>
      <c r="M15" s="190"/>
    </row>
    <row r="16" spans="1:13" ht="20.100000000000001" customHeight="1" x14ac:dyDescent="0.2">
      <c r="A16" s="230">
        <v>10</v>
      </c>
      <c r="B16" s="79" t="s">
        <v>20</v>
      </c>
      <c r="C16" s="187">
        <v>4713</v>
      </c>
      <c r="D16" s="189">
        <v>4680.8685700000005</v>
      </c>
      <c r="E16" s="112">
        <f t="shared" si="0"/>
        <v>0.99318238277105886</v>
      </c>
      <c r="F16" s="189">
        <v>13805</v>
      </c>
      <c r="G16" s="189">
        <v>13772.364570000002</v>
      </c>
      <c r="H16" s="112">
        <f t="shared" si="1"/>
        <v>0.99763597030061579</v>
      </c>
      <c r="K16" s="61"/>
      <c r="L16" s="190"/>
      <c r="M16" s="190"/>
    </row>
    <row r="17" spans="1:13" ht="20.100000000000001" customHeight="1" x14ac:dyDescent="0.2">
      <c r="A17" s="235">
        <v>41285</v>
      </c>
      <c r="B17" s="71" t="s">
        <v>21</v>
      </c>
      <c r="C17" s="187">
        <v>689</v>
      </c>
      <c r="D17" s="189">
        <v>1093.4624199999998</v>
      </c>
      <c r="E17" s="113">
        <f t="shared" si="0"/>
        <v>1.5870281857764874</v>
      </c>
      <c r="F17" s="189">
        <v>2829</v>
      </c>
      <c r="G17" s="189">
        <v>3233.5353999999998</v>
      </c>
      <c r="H17" s="113">
        <f t="shared" si="1"/>
        <v>1.14299589961117</v>
      </c>
      <c r="K17" s="61"/>
      <c r="L17" s="190"/>
      <c r="M17" s="190"/>
    </row>
    <row r="18" spans="1:13" ht="20.100000000000001" customHeight="1" x14ac:dyDescent="0.2">
      <c r="A18" s="236">
        <v>41316</v>
      </c>
      <c r="B18" s="34" t="s">
        <v>83</v>
      </c>
      <c r="C18" s="187">
        <v>139</v>
      </c>
      <c r="D18" s="189">
        <v>136.61624</v>
      </c>
      <c r="E18" s="113">
        <f t="shared" si="0"/>
        <v>0.98285064748201445</v>
      </c>
      <c r="F18" s="189">
        <v>374</v>
      </c>
      <c r="G18" s="189">
        <v>371.15198999999996</v>
      </c>
      <c r="H18" s="113">
        <f t="shared" si="1"/>
        <v>0.99238499999999985</v>
      </c>
      <c r="K18" s="61"/>
      <c r="L18" s="190"/>
      <c r="M18" s="190"/>
    </row>
    <row r="19" spans="1:13" ht="20.100000000000001" customHeight="1" x14ac:dyDescent="0.2">
      <c r="A19" s="236">
        <v>41344</v>
      </c>
      <c r="B19" s="34" t="s">
        <v>84</v>
      </c>
      <c r="C19" s="187">
        <v>140</v>
      </c>
      <c r="D19" s="189">
        <v>142.2192</v>
      </c>
      <c r="E19" s="113">
        <f t="shared" si="0"/>
        <v>1.0158514285714286</v>
      </c>
      <c r="F19" s="189">
        <v>411</v>
      </c>
      <c r="G19" s="189">
        <v>413.48057</v>
      </c>
      <c r="H19" s="113">
        <f t="shared" si="1"/>
        <v>1.0060354501216544</v>
      </c>
      <c r="K19" s="61"/>
      <c r="L19" s="190"/>
      <c r="M19" s="190"/>
    </row>
    <row r="20" spans="1:13" ht="20.100000000000001" customHeight="1" x14ac:dyDescent="0.2">
      <c r="A20" s="236">
        <v>41375</v>
      </c>
      <c r="B20" s="34" t="s">
        <v>85</v>
      </c>
      <c r="C20" s="187">
        <v>1323</v>
      </c>
      <c r="D20" s="189">
        <v>1742.9278999999999</v>
      </c>
      <c r="E20" s="113">
        <f t="shared" si="0"/>
        <v>1.3174058201058201</v>
      </c>
      <c r="F20" s="189">
        <v>4203</v>
      </c>
      <c r="G20" s="189">
        <v>4622.4060399999998</v>
      </c>
      <c r="H20" s="113">
        <f t="shared" si="1"/>
        <v>1.0997873043064477</v>
      </c>
      <c r="K20" s="61"/>
      <c r="L20" s="190"/>
      <c r="M20" s="191"/>
    </row>
    <row r="21" spans="1:13" ht="20.100000000000001" customHeight="1" x14ac:dyDescent="0.2">
      <c r="A21" s="236">
        <v>41405</v>
      </c>
      <c r="B21" s="34" t="s">
        <v>22</v>
      </c>
      <c r="C21" s="187">
        <v>138</v>
      </c>
      <c r="D21" s="189">
        <v>163.80590000000001</v>
      </c>
      <c r="E21" s="113">
        <f t="shared" si="0"/>
        <v>1.1869992753623189</v>
      </c>
      <c r="F21" s="189">
        <v>450</v>
      </c>
      <c r="G21" s="189">
        <v>476.20162000000005</v>
      </c>
      <c r="H21" s="113">
        <f t="shared" si="1"/>
        <v>1.0582258222222223</v>
      </c>
      <c r="K21" s="61"/>
      <c r="L21" s="190"/>
      <c r="M21" s="190"/>
    </row>
    <row r="22" spans="1:13" ht="20.100000000000001" customHeight="1" x14ac:dyDescent="0.2">
      <c r="A22" s="237">
        <v>11</v>
      </c>
      <c r="B22" s="227" t="s">
        <v>23</v>
      </c>
      <c r="C22" s="119">
        <f t="shared" ref="C22:G22" si="4">C17+C18+C19+C20+C21</f>
        <v>2429</v>
      </c>
      <c r="D22" s="119">
        <f t="shared" si="4"/>
        <v>3279.0316599999996</v>
      </c>
      <c r="E22" s="138">
        <f t="shared" si="0"/>
        <v>1.3499512803622888</v>
      </c>
      <c r="F22" s="119">
        <f t="shared" si="4"/>
        <v>8267</v>
      </c>
      <c r="G22" s="119">
        <f t="shared" si="4"/>
        <v>9116.7756200000003</v>
      </c>
      <c r="H22" s="138">
        <f t="shared" si="1"/>
        <v>1.1027912930930204</v>
      </c>
      <c r="K22" s="61"/>
      <c r="L22" s="190"/>
      <c r="M22" s="190"/>
    </row>
    <row r="23" spans="1:13" ht="20.100000000000001" customHeight="1" x14ac:dyDescent="0.2">
      <c r="A23" s="230">
        <v>12</v>
      </c>
      <c r="B23" s="34" t="s">
        <v>24</v>
      </c>
      <c r="C23" s="187">
        <v>167</v>
      </c>
      <c r="D23" s="189">
        <v>167.16283999999999</v>
      </c>
      <c r="E23" s="113">
        <f t="shared" si="0"/>
        <v>1.0009750898203593</v>
      </c>
      <c r="F23" s="189">
        <v>570</v>
      </c>
      <c r="G23" s="189">
        <v>576.07101</v>
      </c>
      <c r="H23" s="113">
        <f t="shared" si="1"/>
        <v>1.010650894736842</v>
      </c>
      <c r="K23" s="61"/>
      <c r="L23" s="190"/>
      <c r="M23" s="190"/>
    </row>
    <row r="24" spans="1:13" ht="20.100000000000001" customHeight="1" x14ac:dyDescent="0.2">
      <c r="A24" s="230">
        <v>13</v>
      </c>
      <c r="B24" s="34" t="s">
        <v>25</v>
      </c>
      <c r="C24" s="187">
        <v>140</v>
      </c>
      <c r="D24" s="189">
        <v>154.91628</v>
      </c>
      <c r="E24" s="113">
        <f t="shared" si="0"/>
        <v>1.1065448571428571</v>
      </c>
      <c r="F24" s="189">
        <v>311</v>
      </c>
      <c r="G24" s="189">
        <v>326.09398999999996</v>
      </c>
      <c r="H24" s="113">
        <f t="shared" si="1"/>
        <v>1.0485337299035369</v>
      </c>
      <c r="K24" s="61"/>
      <c r="L24" s="190"/>
      <c r="M24" s="190"/>
    </row>
    <row r="25" spans="1:13" ht="20.100000000000001" customHeight="1" x14ac:dyDescent="0.2">
      <c r="A25" s="230">
        <v>14</v>
      </c>
      <c r="B25" s="34" t="s">
        <v>26</v>
      </c>
      <c r="C25" s="187">
        <v>320</v>
      </c>
      <c r="D25" s="189">
        <v>438.00612000000001</v>
      </c>
      <c r="E25" s="113">
        <f t="shared" si="0"/>
        <v>1.368769125</v>
      </c>
      <c r="F25" s="189">
        <v>1946</v>
      </c>
      <c r="G25" s="189">
        <v>2064.0766199999998</v>
      </c>
      <c r="H25" s="113">
        <f t="shared" si="1"/>
        <v>1.0606765775950666</v>
      </c>
      <c r="K25" s="61"/>
      <c r="L25" s="190"/>
      <c r="M25" s="190"/>
    </row>
    <row r="26" spans="1:13" ht="20.100000000000001" customHeight="1" x14ac:dyDescent="0.2">
      <c r="A26" s="238">
        <v>15</v>
      </c>
      <c r="B26" s="228" t="s">
        <v>7</v>
      </c>
      <c r="C26" s="187">
        <v>0</v>
      </c>
      <c r="D26" s="189">
        <v>0</v>
      </c>
      <c r="E26" s="113" t="e">
        <f t="shared" ref="E26" si="5">D26/C26</f>
        <v>#DIV/0!</v>
      </c>
      <c r="F26" s="189">
        <v>0</v>
      </c>
      <c r="G26" s="189">
        <v>0</v>
      </c>
      <c r="H26" s="113" t="e">
        <f t="shared" ref="H26" si="6">G26/F26</f>
        <v>#DIV/0!</v>
      </c>
      <c r="K26" s="61"/>
      <c r="L26" s="190"/>
      <c r="M26" s="190"/>
    </row>
    <row r="27" spans="1:13" ht="20.100000000000001" customHeight="1" x14ac:dyDescent="0.2">
      <c r="A27" s="239">
        <v>16</v>
      </c>
      <c r="B27" s="229" t="s">
        <v>27</v>
      </c>
      <c r="C27" s="136">
        <f t="shared" ref="C27:G27" si="7">C16+C22+C23+C24+C25+C26</f>
        <v>7769</v>
      </c>
      <c r="D27" s="136">
        <f t="shared" si="7"/>
        <v>8719.9854699999996</v>
      </c>
      <c r="E27" s="137">
        <f t="shared" si="0"/>
        <v>1.1224077062685029</v>
      </c>
      <c r="F27" s="136">
        <f t="shared" si="7"/>
        <v>24899</v>
      </c>
      <c r="G27" s="136">
        <f t="shared" si="7"/>
        <v>25855.381810000003</v>
      </c>
      <c r="H27" s="137">
        <f t="shared" si="1"/>
        <v>1.038410450620507</v>
      </c>
      <c r="K27" s="61"/>
      <c r="L27" s="190"/>
      <c r="M27" s="190"/>
    </row>
    <row r="28" spans="1:13" ht="20.100000000000001" customHeight="1" x14ac:dyDescent="0.2">
      <c r="A28" s="240">
        <v>17</v>
      </c>
      <c r="B28" s="103" t="s">
        <v>28</v>
      </c>
      <c r="C28" s="120">
        <f t="shared" ref="C28:D28" si="8">SUM(C14-C27)</f>
        <v>86</v>
      </c>
      <c r="D28" s="223">
        <f t="shared" si="8"/>
        <v>-758.12551000000076</v>
      </c>
      <c r="E28" s="121">
        <f t="shared" si="0"/>
        <v>-8.8154129069767535</v>
      </c>
      <c r="F28" s="120">
        <v>-3113</v>
      </c>
      <c r="G28" s="120">
        <v>-3962.3292000000038</v>
      </c>
      <c r="H28" s="121">
        <f t="shared" si="1"/>
        <v>1.2728330228075824</v>
      </c>
      <c r="K28" s="61"/>
      <c r="L28" s="190"/>
      <c r="M28" s="190"/>
    </row>
    <row r="29" spans="1:13" ht="20.100000000000001" customHeight="1" x14ac:dyDescent="0.2">
      <c r="A29" s="241">
        <v>43483</v>
      </c>
      <c r="B29" s="228" t="s">
        <v>29</v>
      </c>
      <c r="C29" s="187">
        <v>100</v>
      </c>
      <c r="D29" s="189">
        <v>129.25360000000001</v>
      </c>
      <c r="E29" s="113">
        <f t="shared" si="0"/>
        <v>1.2925360000000001</v>
      </c>
      <c r="F29" s="189">
        <v>347</v>
      </c>
      <c r="G29" s="189">
        <v>387.60221999999999</v>
      </c>
      <c r="H29" s="113">
        <f t="shared" si="1"/>
        <v>1.1170092795389048</v>
      </c>
      <c r="K29" s="61"/>
      <c r="L29" s="190"/>
      <c r="M29" s="190"/>
    </row>
    <row r="30" spans="1:13" ht="20.100000000000001" customHeight="1" x14ac:dyDescent="0.2">
      <c r="A30" s="241">
        <v>43514</v>
      </c>
      <c r="B30" s="228" t="s">
        <v>55</v>
      </c>
      <c r="C30" s="187">
        <v>115</v>
      </c>
      <c r="D30" s="189">
        <v>118.56399999999999</v>
      </c>
      <c r="E30" s="113">
        <f t="shared" si="0"/>
        <v>1.030991304347826</v>
      </c>
      <c r="F30" s="189">
        <v>351</v>
      </c>
      <c r="G30" s="189">
        <v>354.64834000000002</v>
      </c>
      <c r="H30" s="113">
        <f t="shared" si="1"/>
        <v>1.0103941310541311</v>
      </c>
      <c r="K30" s="61"/>
      <c r="L30" s="190"/>
      <c r="M30" s="190"/>
    </row>
    <row r="31" spans="1:13" ht="20.100000000000001" customHeight="1" x14ac:dyDescent="0.2">
      <c r="A31" s="238">
        <v>19</v>
      </c>
      <c r="B31" s="228" t="s">
        <v>30</v>
      </c>
      <c r="C31" s="187">
        <v>0</v>
      </c>
      <c r="D31" s="189">
        <v>0</v>
      </c>
      <c r="E31" s="113" t="e">
        <f t="shared" si="0"/>
        <v>#DIV/0!</v>
      </c>
      <c r="F31" s="189">
        <v>0</v>
      </c>
      <c r="G31" s="189">
        <v>0</v>
      </c>
      <c r="H31" s="113" t="e">
        <f t="shared" si="1"/>
        <v>#DIV/0!</v>
      </c>
      <c r="K31" s="61"/>
      <c r="L31" s="190"/>
      <c r="M31" s="190"/>
    </row>
    <row r="32" spans="1:13" ht="20.100000000000001" customHeight="1" x14ac:dyDescent="0.2">
      <c r="A32" s="238">
        <v>20</v>
      </c>
      <c r="B32" s="228" t="s">
        <v>31</v>
      </c>
      <c r="C32" s="187">
        <v>15</v>
      </c>
      <c r="D32" s="189">
        <v>0.39522000000000002</v>
      </c>
      <c r="E32" s="113">
        <f t="shared" si="0"/>
        <v>2.6348E-2</v>
      </c>
      <c r="F32" s="189">
        <v>48</v>
      </c>
      <c r="G32" s="189">
        <v>33.958730000000003</v>
      </c>
      <c r="H32" s="113">
        <f t="shared" si="1"/>
        <v>0.70747354166666676</v>
      </c>
      <c r="K32" s="61"/>
      <c r="L32" s="190"/>
      <c r="M32" s="190"/>
    </row>
    <row r="33" spans="1:13" ht="20.100000000000001" customHeight="1" x14ac:dyDescent="0.2">
      <c r="A33" s="238">
        <v>21</v>
      </c>
      <c r="B33" s="228" t="s">
        <v>32</v>
      </c>
      <c r="C33" s="187">
        <v>0</v>
      </c>
      <c r="D33" s="189">
        <v>0.9118099999999999</v>
      </c>
      <c r="E33" s="113" t="e">
        <f t="shared" si="0"/>
        <v>#DIV/0!</v>
      </c>
      <c r="F33" s="189">
        <v>1</v>
      </c>
      <c r="G33" s="189">
        <v>1.78799</v>
      </c>
      <c r="H33" s="113">
        <f t="shared" si="1"/>
        <v>1.78799</v>
      </c>
      <c r="K33" s="61"/>
      <c r="L33" s="190"/>
      <c r="M33" s="190"/>
    </row>
    <row r="34" spans="1:13" ht="20.100000000000001" customHeight="1" x14ac:dyDescent="0.2">
      <c r="A34" s="242">
        <v>22</v>
      </c>
      <c r="B34" s="104" t="s">
        <v>33</v>
      </c>
      <c r="C34" s="224">
        <f t="shared" ref="C34" si="9">C28-C29-C31-C32-C33</f>
        <v>-29</v>
      </c>
      <c r="D34" s="224">
        <f>D28-D29-D31-D32-D33</f>
        <v>-888.68614000000071</v>
      </c>
      <c r="E34" s="122">
        <f t="shared" si="0"/>
        <v>30.644349655172437</v>
      </c>
      <c r="F34" s="224">
        <f t="shared" ref="F34:G34" si="10">F28-F29-F31-F32-F33</f>
        <v>-3509</v>
      </c>
      <c r="G34" s="224">
        <f t="shared" si="10"/>
        <v>-4385.6781400000036</v>
      </c>
      <c r="H34" s="122">
        <f t="shared" si="1"/>
        <v>1.2498370304930191</v>
      </c>
      <c r="K34" s="61"/>
      <c r="L34" s="190"/>
      <c r="M34" s="190"/>
    </row>
    <row r="35" spans="1:13" ht="20.100000000000001" customHeight="1" x14ac:dyDescent="0.2">
      <c r="A35" s="243"/>
      <c r="B35" s="124" t="s">
        <v>68</v>
      </c>
      <c r="C35" s="124"/>
      <c r="D35" s="124"/>
      <c r="E35" s="81"/>
      <c r="F35" s="111"/>
      <c r="G35" s="111"/>
      <c r="H35" s="81"/>
    </row>
    <row r="36" spans="1:13" ht="20.100000000000001" customHeight="1" x14ac:dyDescent="0.2">
      <c r="A36" s="243"/>
      <c r="B36" s="123" t="s">
        <v>69</v>
      </c>
      <c r="C36" s="186"/>
      <c r="D36" s="186">
        <f>388.98+10.65</f>
        <v>399.63</v>
      </c>
      <c r="E36" s="80"/>
      <c r="F36" s="109"/>
      <c r="G36" s="109">
        <v>399.37</v>
      </c>
      <c r="H36" s="80"/>
    </row>
    <row r="37" spans="1:13" ht="20.100000000000001" customHeight="1" x14ac:dyDescent="0.2">
      <c r="A37" s="243"/>
      <c r="B37" s="123" t="s">
        <v>95</v>
      </c>
      <c r="C37" s="186"/>
      <c r="D37" s="186">
        <v>2817</v>
      </c>
      <c r="E37" s="33"/>
      <c r="F37" s="73"/>
      <c r="G37" s="73">
        <v>8004</v>
      </c>
      <c r="H37" s="33"/>
    </row>
    <row r="38" spans="1:13" ht="6" customHeight="1" x14ac:dyDescent="0.2">
      <c r="A38" s="243"/>
      <c r="B38" s="185"/>
      <c r="C38" s="13"/>
      <c r="D38" s="13"/>
      <c r="E38" s="13"/>
      <c r="F38" s="35"/>
      <c r="G38" s="36"/>
      <c r="H38" s="36"/>
    </row>
    <row r="39" spans="1:13" ht="20.100000000000001" customHeight="1" x14ac:dyDescent="0.2">
      <c r="A39" s="243"/>
      <c r="B39" s="123" t="s">
        <v>120</v>
      </c>
      <c r="C39" s="186"/>
      <c r="D39" s="186">
        <v>786</v>
      </c>
      <c r="E39" s="186"/>
      <c r="F39" s="73"/>
      <c r="G39" s="187">
        <v>2294</v>
      </c>
      <c r="H39" s="107"/>
    </row>
    <row r="40" spans="1:13" ht="20.100000000000001" customHeight="1" x14ac:dyDescent="0.2">
      <c r="A40" s="243"/>
      <c r="B40" s="69"/>
      <c r="C40" s="30"/>
      <c r="D40" s="30"/>
      <c r="E40" s="70"/>
      <c r="F40" s="1"/>
      <c r="G40" s="1"/>
      <c r="H40" s="1"/>
    </row>
    <row r="41" spans="1:13" ht="20.100000000000001" customHeight="1" x14ac:dyDescent="0.2">
      <c r="A41" s="13"/>
      <c r="B41" s="244" t="s">
        <v>130</v>
      </c>
      <c r="C41" s="187"/>
      <c r="D41" s="187">
        <v>4221.7298799999999</v>
      </c>
      <c r="E41" s="187"/>
      <c r="F41" s="187"/>
      <c r="G41" s="187">
        <v>12486.755880000001</v>
      </c>
      <c r="H41" s="187"/>
    </row>
    <row r="42" spans="1:13" ht="20.100000000000001" customHeight="1" x14ac:dyDescent="0.2">
      <c r="B42" s="244" t="s">
        <v>131</v>
      </c>
      <c r="C42" s="187"/>
      <c r="D42" s="187">
        <v>3558.0962199999999</v>
      </c>
      <c r="E42" s="187"/>
      <c r="F42" s="187"/>
      <c r="G42" s="187">
        <v>10845.221219999999</v>
      </c>
      <c r="H42" s="187"/>
    </row>
    <row r="43" spans="1:13" ht="20.100000000000001" customHeight="1" x14ac:dyDescent="0.2">
      <c r="B43" s="13"/>
      <c r="F43" s="1"/>
      <c r="G43" s="1"/>
      <c r="H43" s="1"/>
    </row>
    <row r="44" spans="1:13" ht="20.100000000000001" customHeight="1" x14ac:dyDescent="0.2">
      <c r="B44" s="188" t="s">
        <v>121</v>
      </c>
    </row>
    <row r="45" spans="1:13" ht="20.100000000000001" customHeight="1" x14ac:dyDescent="0.2">
      <c r="B45" s="44" t="s">
        <v>122</v>
      </c>
    </row>
    <row r="46" spans="1:13" ht="20.100000000000001" customHeight="1" x14ac:dyDescent="0.2">
      <c r="B46" s="44"/>
    </row>
    <row r="47" spans="1:13" ht="20.100000000000001" customHeight="1" x14ac:dyDescent="0.2"/>
    <row r="48" spans="1:13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57" t="s">
        <v>0</v>
      </c>
      <c r="B2" s="258"/>
      <c r="C2" s="86" t="s">
        <v>98</v>
      </c>
      <c r="D2" s="86" t="s">
        <v>99</v>
      </c>
      <c r="E2" s="86" t="s">
        <v>100</v>
      </c>
      <c r="F2" s="86" t="s">
        <v>101</v>
      </c>
      <c r="G2" s="86" t="s">
        <v>102</v>
      </c>
      <c r="H2" s="86" t="s">
        <v>103</v>
      </c>
      <c r="I2" s="86" t="s">
        <v>104</v>
      </c>
      <c r="J2" s="86" t="s">
        <v>105</v>
      </c>
      <c r="K2" s="86" t="s">
        <v>106</v>
      </c>
      <c r="L2" s="86" t="s">
        <v>107</v>
      </c>
      <c r="M2" s="86" t="s">
        <v>108</v>
      </c>
      <c r="N2" s="86" t="s">
        <v>109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73</v>
      </c>
      <c r="B4" s="68" t="s">
        <v>74</v>
      </c>
      <c r="C4" s="107">
        <f>C5</f>
        <v>47662.483399999997</v>
      </c>
      <c r="D4" s="107">
        <f t="shared" ref="D4:N4" si="0">D5</f>
        <v>47436.68679</v>
      </c>
      <c r="E4" s="107">
        <f t="shared" si="0"/>
        <v>47404.223939999996</v>
      </c>
      <c r="F4" s="107">
        <f t="shared" si="0"/>
        <v>0</v>
      </c>
      <c r="G4" s="107">
        <f t="shared" si="0"/>
        <v>0</v>
      </c>
      <c r="H4" s="107">
        <f t="shared" si="0"/>
        <v>0</v>
      </c>
      <c r="I4" s="107">
        <f t="shared" si="0"/>
        <v>0</v>
      </c>
      <c r="J4" s="107">
        <f t="shared" si="0"/>
        <v>0</v>
      </c>
      <c r="K4" s="107">
        <f t="shared" si="0"/>
        <v>0</v>
      </c>
      <c r="L4" s="107">
        <f t="shared" si="0"/>
        <v>0</v>
      </c>
      <c r="M4" s="107">
        <f t="shared" si="0"/>
        <v>0</v>
      </c>
      <c r="N4" s="107">
        <f t="shared" si="0"/>
        <v>0</v>
      </c>
    </row>
    <row r="5" spans="1:14" ht="20.100000000000001" customHeight="1" x14ac:dyDescent="0.2">
      <c r="A5" s="6">
        <v>1</v>
      </c>
      <c r="B5" s="6" t="s">
        <v>77</v>
      </c>
      <c r="C5" s="189">
        <v>47662.483399999997</v>
      </c>
      <c r="D5" s="189">
        <v>47436.68679</v>
      </c>
      <c r="E5" s="189">
        <v>47404.223939999996</v>
      </c>
      <c r="F5" s="107"/>
      <c r="G5" s="107"/>
      <c r="H5" s="107"/>
      <c r="I5" s="107"/>
      <c r="J5" s="107"/>
      <c r="K5" s="107"/>
      <c r="L5" s="107"/>
      <c r="M5" s="107"/>
      <c r="N5" s="107"/>
    </row>
    <row r="6" spans="1:14" ht="20.100000000000001" customHeight="1" x14ac:dyDescent="0.2">
      <c r="A6" s="5" t="s">
        <v>75</v>
      </c>
      <c r="B6" s="68" t="s">
        <v>76</v>
      </c>
      <c r="C6" s="107">
        <f>SUM(C7:C9)</f>
        <v>19100.218980000001</v>
      </c>
      <c r="D6" s="107">
        <f t="shared" ref="D6:N6" si="1">SUM(D7:D9)</f>
        <v>18620.173320000002</v>
      </c>
      <c r="E6" s="107">
        <f t="shared" si="1"/>
        <v>19242.09117</v>
      </c>
      <c r="F6" s="107">
        <f t="shared" si="1"/>
        <v>0</v>
      </c>
      <c r="G6" s="107">
        <f t="shared" si="1"/>
        <v>0</v>
      </c>
      <c r="H6" s="107">
        <f t="shared" si="1"/>
        <v>0</v>
      </c>
      <c r="I6" s="107">
        <f t="shared" si="1"/>
        <v>0</v>
      </c>
      <c r="J6" s="107">
        <f t="shared" si="1"/>
        <v>0</v>
      </c>
      <c r="K6" s="107">
        <f t="shared" si="1"/>
        <v>0</v>
      </c>
      <c r="L6" s="107">
        <f t="shared" si="1"/>
        <v>0</v>
      </c>
      <c r="M6" s="107">
        <f t="shared" si="1"/>
        <v>0</v>
      </c>
      <c r="N6" s="107">
        <f t="shared" si="1"/>
        <v>0</v>
      </c>
    </row>
    <row r="7" spans="1:14" ht="20.100000000000001" customHeight="1" x14ac:dyDescent="0.2">
      <c r="A7" s="77">
        <v>1</v>
      </c>
      <c r="B7" s="68" t="s">
        <v>3</v>
      </c>
      <c r="C7" s="189">
        <v>3846.5929900000001</v>
      </c>
      <c r="D7" s="189">
        <v>3862.7897200000002</v>
      </c>
      <c r="E7" s="189">
        <v>3744.31113</v>
      </c>
      <c r="F7" s="107"/>
      <c r="G7" s="107"/>
      <c r="H7" s="107"/>
      <c r="I7" s="107"/>
      <c r="J7" s="107"/>
      <c r="K7" s="107"/>
      <c r="L7" s="107"/>
      <c r="M7" s="107"/>
      <c r="N7" s="107"/>
    </row>
    <row r="8" spans="1:14" ht="20.100000000000001" customHeight="1" x14ac:dyDescent="0.2">
      <c r="A8" s="77">
        <v>2</v>
      </c>
      <c r="B8" s="6" t="s">
        <v>2</v>
      </c>
      <c r="C8" s="189">
        <v>13989.620650000001</v>
      </c>
      <c r="D8" s="189">
        <f>13387.87017+0.44233</f>
        <v>13388.3125</v>
      </c>
      <c r="E8" s="189">
        <f>12860.30387+0.44233</f>
        <v>12860.7462</v>
      </c>
      <c r="F8" s="107"/>
      <c r="G8" s="107"/>
      <c r="H8" s="107"/>
      <c r="I8" s="107"/>
      <c r="J8" s="107"/>
      <c r="K8" s="107"/>
      <c r="L8" s="107"/>
      <c r="M8" s="107"/>
      <c r="N8" s="107"/>
    </row>
    <row r="9" spans="1:14" ht="20.100000000000001" customHeight="1" x14ac:dyDescent="0.2">
      <c r="A9" s="77">
        <v>3</v>
      </c>
      <c r="B9" s="6" t="s">
        <v>78</v>
      </c>
      <c r="C9" s="189">
        <v>1264.0053400000002</v>
      </c>
      <c r="D9" s="189">
        <v>1369.0711000000001</v>
      </c>
      <c r="E9" s="189">
        <v>2637.0338400000001</v>
      </c>
      <c r="F9" s="107"/>
      <c r="G9" s="107"/>
      <c r="H9" s="107"/>
      <c r="I9" s="107"/>
      <c r="J9" s="107"/>
      <c r="K9" s="107"/>
      <c r="L9" s="107"/>
      <c r="M9" s="107"/>
      <c r="N9" s="107"/>
    </row>
    <row r="10" spans="1:14" ht="20.100000000000001" customHeight="1" x14ac:dyDescent="0.2">
      <c r="A10" s="75" t="s">
        <v>82</v>
      </c>
      <c r="B10" s="6" t="s">
        <v>71</v>
      </c>
      <c r="C10" s="189">
        <v>2.8706900000000002</v>
      </c>
      <c r="D10" s="189">
        <v>0.98788999999999993</v>
      </c>
      <c r="E10" s="189">
        <v>2.18669</v>
      </c>
      <c r="F10" s="73"/>
      <c r="G10" s="73"/>
      <c r="H10" s="73"/>
      <c r="I10" s="73"/>
      <c r="J10" s="73"/>
      <c r="K10" s="73"/>
      <c r="L10" s="73"/>
      <c r="M10" s="73"/>
      <c r="N10" s="73"/>
    </row>
    <row r="11" spans="1:14" ht="20.100000000000001" customHeight="1" x14ac:dyDescent="0.2">
      <c r="A11" s="139"/>
      <c r="B11" s="140" t="s">
        <v>4</v>
      </c>
      <c r="C11" s="141">
        <f>C4+C6+C10</f>
        <v>66765.573069999999</v>
      </c>
      <c r="D11" s="141">
        <f t="shared" ref="D11:N11" si="2">D4+D6+D10</f>
        <v>66057.848000000013</v>
      </c>
      <c r="E11" s="141">
        <f t="shared" si="2"/>
        <v>66648.501799999998</v>
      </c>
      <c r="F11" s="141">
        <f t="shared" si="2"/>
        <v>0</v>
      </c>
      <c r="G11" s="141">
        <f t="shared" si="2"/>
        <v>0</v>
      </c>
      <c r="H11" s="141">
        <f t="shared" si="2"/>
        <v>0</v>
      </c>
      <c r="I11" s="141">
        <f t="shared" si="2"/>
        <v>0</v>
      </c>
      <c r="J11" s="141">
        <f t="shared" si="2"/>
        <v>0</v>
      </c>
      <c r="K11" s="141">
        <f t="shared" si="2"/>
        <v>0</v>
      </c>
      <c r="L11" s="141">
        <f t="shared" si="2"/>
        <v>0</v>
      </c>
      <c r="M11" s="141">
        <f t="shared" si="2"/>
        <v>0</v>
      </c>
      <c r="N11" s="141">
        <f t="shared" si="2"/>
        <v>0</v>
      </c>
    </row>
    <row r="12" spans="1:14" ht="20.100000000000001" customHeight="1" x14ac:dyDescent="0.2">
      <c r="A12" s="8" t="s">
        <v>65</v>
      </c>
      <c r="B12" s="6"/>
      <c r="C12" s="117"/>
      <c r="D12" s="219"/>
      <c r="E12" s="245"/>
      <c r="F12" s="117"/>
      <c r="G12" s="117"/>
      <c r="H12" s="117"/>
      <c r="I12" s="117"/>
      <c r="J12" s="117"/>
      <c r="K12" s="117"/>
      <c r="L12" s="117"/>
      <c r="M12" s="117"/>
      <c r="N12" s="117"/>
    </row>
    <row r="13" spans="1:14" ht="20.100000000000001" customHeight="1" x14ac:dyDescent="0.2">
      <c r="A13" s="8" t="s">
        <v>79</v>
      </c>
      <c r="B13" s="6" t="s">
        <v>80</v>
      </c>
      <c r="C13" s="189">
        <v>-21808.346219999999</v>
      </c>
      <c r="D13" s="189">
        <v>-23521.914690000001</v>
      </c>
      <c r="E13" s="189">
        <v>-24410.418369999999</v>
      </c>
      <c r="F13" s="117"/>
      <c r="G13" s="117"/>
      <c r="H13" s="117"/>
      <c r="I13" s="117"/>
      <c r="J13" s="117"/>
      <c r="K13" s="117"/>
      <c r="L13" s="117"/>
      <c r="M13" s="117"/>
      <c r="N13" s="117"/>
    </row>
    <row r="14" spans="1:14" ht="20.100000000000001" customHeight="1" x14ac:dyDescent="0.2">
      <c r="A14" s="8" t="s">
        <v>75</v>
      </c>
      <c r="B14" s="74" t="s">
        <v>81</v>
      </c>
      <c r="C14" s="107">
        <f>SUM(C15:C19)</f>
        <v>87720.681389999998</v>
      </c>
      <c r="D14" s="107">
        <f t="shared" ref="D14:N14" si="3">SUM(D15:D19)</f>
        <v>88724.106549999997</v>
      </c>
      <c r="E14" s="118">
        <f t="shared" si="3"/>
        <v>90146.480029999992</v>
      </c>
      <c r="F14" s="107">
        <f t="shared" si="3"/>
        <v>0</v>
      </c>
      <c r="G14" s="107">
        <f t="shared" si="3"/>
        <v>0</v>
      </c>
      <c r="H14" s="107">
        <f t="shared" si="3"/>
        <v>0</v>
      </c>
      <c r="I14" s="107">
        <f t="shared" si="3"/>
        <v>0</v>
      </c>
      <c r="J14" s="107">
        <f t="shared" si="3"/>
        <v>0</v>
      </c>
      <c r="K14" s="107">
        <f t="shared" si="3"/>
        <v>0</v>
      </c>
      <c r="L14" s="107">
        <f t="shared" si="3"/>
        <v>0</v>
      </c>
      <c r="M14" s="107">
        <f t="shared" si="3"/>
        <v>0</v>
      </c>
      <c r="N14" s="107">
        <f t="shared" si="3"/>
        <v>0</v>
      </c>
    </row>
    <row r="15" spans="1:14" ht="20.100000000000001" customHeight="1" x14ac:dyDescent="0.2">
      <c r="A15" s="72">
        <v>1</v>
      </c>
      <c r="B15" s="6" t="s">
        <v>7</v>
      </c>
      <c r="C15" s="189">
        <v>1520.3128999999999</v>
      </c>
      <c r="D15" s="189">
        <v>1519.4382700000001</v>
      </c>
      <c r="E15" s="189">
        <v>1517.1225900000002</v>
      </c>
      <c r="F15" s="117"/>
      <c r="G15" s="117"/>
      <c r="H15" s="117"/>
      <c r="I15" s="117"/>
      <c r="J15" s="117"/>
      <c r="K15" s="117"/>
      <c r="L15" s="117"/>
      <c r="M15" s="117"/>
      <c r="N15" s="117"/>
    </row>
    <row r="16" spans="1:14" ht="20.100000000000001" customHeight="1" x14ac:dyDescent="0.2">
      <c r="A16" s="72">
        <v>2</v>
      </c>
      <c r="B16" s="6" t="s">
        <v>5</v>
      </c>
      <c r="C16" s="189">
        <v>59381.358970000001</v>
      </c>
      <c r="D16" s="189">
        <v>60505.554100000001</v>
      </c>
      <c r="E16" s="189">
        <v>62062.607469999995</v>
      </c>
      <c r="F16" s="117"/>
      <c r="G16" s="117"/>
      <c r="H16" s="117"/>
      <c r="I16" s="117"/>
      <c r="J16" s="117"/>
      <c r="K16" s="117"/>
      <c r="L16" s="117"/>
      <c r="M16" s="117"/>
      <c r="N16" s="117"/>
    </row>
    <row r="17" spans="1:14" ht="20.100000000000001" customHeight="1" x14ac:dyDescent="0.2">
      <c r="A17" s="72">
        <v>3</v>
      </c>
      <c r="B17" s="9" t="s">
        <v>8</v>
      </c>
      <c r="C17" s="189">
        <v>1417.52593</v>
      </c>
      <c r="D17" s="189">
        <v>1451.41959</v>
      </c>
      <c r="E17" s="189">
        <v>1472.84438</v>
      </c>
      <c r="F17" s="117"/>
      <c r="G17" s="117"/>
      <c r="H17" s="117"/>
      <c r="I17" s="117"/>
      <c r="J17" s="117"/>
      <c r="K17" s="117"/>
      <c r="L17" s="117"/>
      <c r="M17" s="117"/>
      <c r="N17" s="117"/>
    </row>
    <row r="18" spans="1:14" ht="20.100000000000001" customHeight="1" x14ac:dyDescent="0.2">
      <c r="A18" s="72">
        <v>4</v>
      </c>
      <c r="B18" s="72" t="s">
        <v>66</v>
      </c>
      <c r="C18" s="117"/>
      <c r="D18" s="117"/>
      <c r="E18" s="218"/>
      <c r="F18" s="117"/>
      <c r="G18" s="117"/>
      <c r="H18" s="117"/>
      <c r="I18" s="117"/>
      <c r="J18" s="117"/>
      <c r="K18" s="117"/>
      <c r="L18" s="117"/>
      <c r="M18" s="117"/>
      <c r="N18" s="117"/>
    </row>
    <row r="19" spans="1:14" ht="20.100000000000001" customHeight="1" x14ac:dyDescent="0.2">
      <c r="A19" s="77">
        <v>5</v>
      </c>
      <c r="B19" s="6" t="s">
        <v>6</v>
      </c>
      <c r="C19" s="189">
        <v>25401.48359</v>
      </c>
      <c r="D19" s="189">
        <v>25247.694589999999</v>
      </c>
      <c r="E19" s="189">
        <v>25093.905589999998</v>
      </c>
      <c r="F19" s="107"/>
      <c r="G19" s="107"/>
      <c r="H19" s="107"/>
      <c r="I19" s="107"/>
      <c r="J19" s="107"/>
      <c r="K19" s="107"/>
      <c r="L19" s="107"/>
      <c r="M19" s="107"/>
      <c r="N19" s="107"/>
    </row>
    <row r="20" spans="1:14" ht="20.100000000000001" customHeight="1" x14ac:dyDescent="0.2">
      <c r="A20" s="76" t="s">
        <v>82</v>
      </c>
      <c r="B20" s="6" t="s">
        <v>70</v>
      </c>
      <c r="C20" s="189">
        <v>853.68022999999994</v>
      </c>
      <c r="D20" s="189">
        <v>855.65614000000005</v>
      </c>
      <c r="E20" s="189">
        <v>912.44014000000004</v>
      </c>
      <c r="F20" s="118"/>
      <c r="G20" s="118"/>
      <c r="H20" s="118"/>
      <c r="I20" s="118"/>
      <c r="J20" s="118"/>
      <c r="K20" s="118"/>
      <c r="L20" s="118"/>
      <c r="M20" s="118"/>
      <c r="N20" s="118"/>
    </row>
    <row r="21" spans="1:14" ht="20.100000000000001" customHeight="1" x14ac:dyDescent="0.2">
      <c r="A21" s="139"/>
      <c r="B21" s="140" t="s">
        <v>67</v>
      </c>
      <c r="C21" s="142">
        <f>C13+C14+C20</f>
        <v>66766.015400000004</v>
      </c>
      <c r="D21" s="220">
        <f t="shared" ref="D21:N21" si="4">D13+D14+D20</f>
        <v>66057.847999999998</v>
      </c>
      <c r="E21" s="142">
        <f t="shared" si="4"/>
        <v>66648.501799999998</v>
      </c>
      <c r="F21" s="142">
        <f t="shared" si="4"/>
        <v>0</v>
      </c>
      <c r="G21" s="142">
        <f t="shared" si="4"/>
        <v>0</v>
      </c>
      <c r="H21" s="142">
        <f t="shared" si="4"/>
        <v>0</v>
      </c>
      <c r="I21" s="142">
        <f t="shared" si="4"/>
        <v>0</v>
      </c>
      <c r="J21" s="142">
        <f t="shared" si="4"/>
        <v>0</v>
      </c>
      <c r="K21" s="142">
        <f t="shared" si="4"/>
        <v>0</v>
      </c>
      <c r="L21" s="142">
        <f t="shared" si="4"/>
        <v>0</v>
      </c>
      <c r="M21" s="142">
        <f t="shared" si="4"/>
        <v>0</v>
      </c>
      <c r="N21" s="142">
        <f t="shared" si="4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43" t="s">
        <v>48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20.100000000000001" customHeight="1" x14ac:dyDescent="0.2">
      <c r="A24" s="12"/>
      <c r="B24" s="3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20.100000000000001" customHeight="1" x14ac:dyDescent="0.2">
      <c r="A25" s="12"/>
      <c r="B25" s="13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30"/>
      <c r="B28" s="3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</row>
    <row r="29" spans="1:14" x14ac:dyDescent="0.2">
      <c r="A29" s="30"/>
      <c r="B29" s="30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4" x14ac:dyDescent="0.2">
      <c r="A30" s="30"/>
      <c r="B30" s="30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4" x14ac:dyDescent="0.2">
      <c r="A31" s="30"/>
      <c r="B31" s="30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2" spans="1:14" x14ac:dyDescent="0.2">
      <c r="A32" s="30"/>
      <c r="B32" s="30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</row>
    <row r="33" spans="1:14" x14ac:dyDescent="0.2">
      <c r="A33" s="30"/>
      <c r="B33" s="30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  <row r="34" spans="1:14" x14ac:dyDescent="0.2">
      <c r="A34" s="30"/>
      <c r="B34" s="30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1:14" x14ac:dyDescent="0.2">
      <c r="A35" s="30"/>
      <c r="B35" s="30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">
      <c r="A36" s="30"/>
      <c r="B36" s="30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</row>
    <row r="37" spans="1:14" x14ac:dyDescent="0.2">
      <c r="A37" s="30"/>
      <c r="B37" s="30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25"/>
      <c r="B1" s="126" t="str">
        <f>Cover!A9</f>
        <v>Univerzitná nemocnica Martin</v>
      </c>
      <c r="C1" s="127"/>
      <c r="D1" s="128"/>
      <c r="E1" s="128"/>
      <c r="F1" s="128"/>
      <c r="G1" s="128"/>
      <c r="H1" s="45"/>
    </row>
    <row r="2" spans="1:28" ht="24.75" customHeight="1" thickBot="1" x14ac:dyDescent="0.25">
      <c r="A2" s="264" t="s">
        <v>0</v>
      </c>
      <c r="B2" s="265"/>
      <c r="C2" s="205" t="s">
        <v>123</v>
      </c>
      <c r="D2" s="205" t="s">
        <v>125</v>
      </c>
      <c r="E2" s="205" t="s">
        <v>132</v>
      </c>
      <c r="F2" s="205" t="s">
        <v>124</v>
      </c>
      <c r="G2" s="205" t="s">
        <v>126</v>
      </c>
      <c r="H2" s="205" t="s">
        <v>133</v>
      </c>
      <c r="I2" s="143" t="s">
        <v>110</v>
      </c>
      <c r="J2" s="143" t="s">
        <v>111</v>
      </c>
      <c r="K2" s="143" t="s">
        <v>112</v>
      </c>
      <c r="L2" s="143" t="s">
        <v>113</v>
      </c>
      <c r="M2" s="143" t="s">
        <v>114</v>
      </c>
      <c r="N2" s="144" t="s">
        <v>115</v>
      </c>
    </row>
    <row r="3" spans="1:28" ht="18" customHeight="1" x14ac:dyDescent="0.25">
      <c r="A3" s="176" t="s">
        <v>87</v>
      </c>
      <c r="B3" s="177"/>
      <c r="C3" s="213">
        <v>232</v>
      </c>
      <c r="D3" s="217">
        <f t="shared" ref="D3:H3" si="0">C40</f>
        <v>156</v>
      </c>
      <c r="E3" s="214">
        <f t="shared" si="0"/>
        <v>38</v>
      </c>
      <c r="F3" s="214">
        <f t="shared" si="0"/>
        <v>1302</v>
      </c>
      <c r="G3" s="214">
        <f t="shared" si="0"/>
        <v>103</v>
      </c>
      <c r="H3" s="214">
        <f t="shared" si="0"/>
        <v>71</v>
      </c>
      <c r="I3" s="178">
        <f t="shared" ref="I3" si="1">H40</f>
        <v>96</v>
      </c>
      <c r="J3" s="178">
        <f t="shared" ref="J3" si="2">I40</f>
        <v>96</v>
      </c>
      <c r="K3" s="178">
        <f t="shared" ref="K3" si="3">J40</f>
        <v>96</v>
      </c>
      <c r="L3" s="178">
        <f t="shared" ref="L3" si="4">K40</f>
        <v>96</v>
      </c>
      <c r="M3" s="178">
        <f t="shared" ref="M3" si="5">L40</f>
        <v>96</v>
      </c>
      <c r="N3" s="179">
        <f>L40</f>
        <v>96</v>
      </c>
    </row>
    <row r="4" spans="1:28" x14ac:dyDescent="0.2">
      <c r="A4" s="259" t="s">
        <v>56</v>
      </c>
      <c r="B4" s="260"/>
      <c r="C4" s="212"/>
      <c r="D4" s="212"/>
      <c r="E4" s="212"/>
      <c r="F4" s="212"/>
      <c r="G4" s="172"/>
      <c r="H4" s="212"/>
      <c r="I4" s="171"/>
      <c r="J4" s="173"/>
      <c r="K4" s="174"/>
      <c r="L4" s="171"/>
      <c r="M4" s="171"/>
      <c r="N4" s="175"/>
    </row>
    <row r="5" spans="1:28" ht="14.1" customHeight="1" x14ac:dyDescent="0.2">
      <c r="A5" s="94"/>
      <c r="B5" s="93" t="s">
        <v>57</v>
      </c>
      <c r="C5" s="198"/>
      <c r="D5" s="199"/>
      <c r="E5" s="199"/>
      <c r="F5" s="199"/>
      <c r="G5" s="200"/>
      <c r="H5" s="199"/>
      <c r="I5" s="89"/>
      <c r="J5" s="88"/>
      <c r="K5" s="88"/>
      <c r="L5" s="88"/>
      <c r="M5" s="88"/>
      <c r="N5" s="90"/>
      <c r="O5" s="59"/>
      <c r="Q5" s="60"/>
      <c r="R5" s="60"/>
      <c r="T5" s="60"/>
      <c r="U5" s="60"/>
      <c r="V5" s="61"/>
      <c r="W5" s="61"/>
      <c r="X5" s="61"/>
      <c r="Y5" s="61"/>
      <c r="Z5" s="61"/>
      <c r="AA5" s="61"/>
      <c r="AB5" s="61"/>
    </row>
    <row r="6" spans="1:28" ht="14.1" customHeight="1" x14ac:dyDescent="0.2">
      <c r="A6" s="94"/>
      <c r="B6" s="93" t="s">
        <v>58</v>
      </c>
      <c r="C6" s="198">
        <v>0</v>
      </c>
      <c r="D6" s="199">
        <v>0</v>
      </c>
      <c r="E6" s="199">
        <v>0</v>
      </c>
      <c r="F6" s="199">
        <v>0</v>
      </c>
      <c r="G6" s="200">
        <v>0</v>
      </c>
      <c r="H6" s="199">
        <v>0</v>
      </c>
      <c r="I6" s="89"/>
      <c r="J6" s="88"/>
      <c r="K6" s="88"/>
      <c r="L6" s="88"/>
      <c r="M6" s="88"/>
      <c r="N6" s="90"/>
      <c r="O6" s="59"/>
      <c r="V6" s="61"/>
      <c r="W6" s="61"/>
      <c r="X6" s="61"/>
      <c r="Y6" s="61"/>
      <c r="Z6" s="61"/>
      <c r="AA6" s="61"/>
      <c r="AB6" s="61"/>
    </row>
    <row r="7" spans="1:28" ht="14.1" customHeight="1" x14ac:dyDescent="0.2">
      <c r="A7" s="94"/>
      <c r="B7" s="93" t="s">
        <v>59</v>
      </c>
      <c r="C7" s="198">
        <v>0</v>
      </c>
      <c r="D7" s="199">
        <v>0</v>
      </c>
      <c r="E7" s="199">
        <v>0</v>
      </c>
      <c r="F7" s="199">
        <v>0</v>
      </c>
      <c r="G7" s="200">
        <v>0</v>
      </c>
      <c r="H7" s="199">
        <v>0</v>
      </c>
      <c r="I7" s="89"/>
      <c r="J7" s="88"/>
      <c r="K7" s="88"/>
      <c r="L7" s="88"/>
      <c r="M7" s="88"/>
      <c r="N7" s="90"/>
      <c r="O7" s="59"/>
      <c r="V7" s="61"/>
      <c r="W7" s="61"/>
      <c r="X7" s="61"/>
      <c r="Y7" s="61"/>
      <c r="Z7" s="61"/>
      <c r="AA7" s="61"/>
      <c r="AB7" s="61"/>
    </row>
    <row r="8" spans="1:28" ht="14.1" customHeight="1" thickBot="1" x14ac:dyDescent="0.25">
      <c r="A8" s="129"/>
      <c r="B8" s="130" t="s">
        <v>63</v>
      </c>
      <c r="C8" s="203">
        <v>3</v>
      </c>
      <c r="D8" s="204">
        <v>3</v>
      </c>
      <c r="E8" s="204">
        <v>3</v>
      </c>
      <c r="F8" s="204">
        <v>3</v>
      </c>
      <c r="G8" s="132">
        <v>3</v>
      </c>
      <c r="H8" s="204">
        <v>3</v>
      </c>
      <c r="I8" s="132"/>
      <c r="J8" s="131"/>
      <c r="K8" s="131"/>
      <c r="L8" s="131"/>
      <c r="M8" s="131"/>
      <c r="N8" s="133"/>
      <c r="O8" s="59"/>
      <c r="Q8" s="60"/>
      <c r="V8" s="61"/>
      <c r="W8" s="61"/>
      <c r="X8" s="61"/>
      <c r="Y8" s="61"/>
      <c r="Z8" s="61"/>
      <c r="AA8" s="61"/>
      <c r="AB8" s="61"/>
    </row>
    <row r="9" spans="1:28" ht="14.1" customHeight="1" x14ac:dyDescent="0.2">
      <c r="A9" s="148" t="s">
        <v>34</v>
      </c>
      <c r="B9" s="149"/>
      <c r="C9" s="216">
        <f>C17</f>
        <v>6566</v>
      </c>
      <c r="D9" s="216">
        <f t="shared" ref="D9:H9" si="6">D17</f>
        <v>7432</v>
      </c>
      <c r="E9" s="216">
        <f t="shared" si="6"/>
        <v>8132</v>
      </c>
      <c r="F9" s="216">
        <f t="shared" si="6"/>
        <v>5501</v>
      </c>
      <c r="G9" s="216">
        <f t="shared" si="6"/>
        <v>7134</v>
      </c>
      <c r="H9" s="216">
        <f t="shared" si="6"/>
        <v>6996</v>
      </c>
      <c r="I9" s="150"/>
      <c r="J9" s="182"/>
      <c r="K9" s="150"/>
      <c r="L9" s="150"/>
      <c r="M9" s="150"/>
      <c r="N9" s="183"/>
    </row>
    <row r="10" spans="1:28" ht="14.1" customHeight="1" x14ac:dyDescent="0.2">
      <c r="A10" s="52"/>
      <c r="B10" s="95" t="s">
        <v>13</v>
      </c>
      <c r="C10" s="194">
        <v>4848</v>
      </c>
      <c r="D10" s="195">
        <v>5638</v>
      </c>
      <c r="E10" s="195">
        <v>5096</v>
      </c>
      <c r="F10" s="193">
        <v>5125</v>
      </c>
      <c r="G10" s="195">
        <v>5100</v>
      </c>
      <c r="H10" s="193">
        <v>5121</v>
      </c>
      <c r="I10" s="37"/>
      <c r="J10" s="37"/>
      <c r="K10" s="37"/>
      <c r="L10" s="37"/>
      <c r="M10" s="37"/>
      <c r="N10" s="62"/>
      <c r="Q10" s="60"/>
      <c r="V10" s="61"/>
      <c r="W10" s="61"/>
      <c r="X10" s="61"/>
      <c r="Y10" s="61"/>
      <c r="Z10" s="61"/>
      <c r="AA10" s="61"/>
      <c r="AB10" s="61"/>
    </row>
    <row r="11" spans="1:28" ht="14.1" customHeight="1" x14ac:dyDescent="0.2">
      <c r="A11" s="52"/>
      <c r="B11" s="95" t="s">
        <v>14</v>
      </c>
      <c r="C11" s="194">
        <v>1200</v>
      </c>
      <c r="D11" s="195">
        <v>1322</v>
      </c>
      <c r="E11" s="195">
        <v>2650</v>
      </c>
      <c r="F11" s="193">
        <v>7</v>
      </c>
      <c r="G11" s="195">
        <v>1352</v>
      </c>
      <c r="H11" s="193">
        <v>1435</v>
      </c>
      <c r="I11" s="37"/>
      <c r="J11" s="37"/>
      <c r="K11" s="37"/>
      <c r="L11" s="37"/>
      <c r="M11" s="37"/>
      <c r="N11" s="62"/>
      <c r="V11" s="61"/>
      <c r="W11" s="61"/>
      <c r="X11" s="61"/>
      <c r="Y11" s="61"/>
      <c r="Z11" s="61"/>
      <c r="AA11" s="61"/>
      <c r="AB11" s="61"/>
    </row>
    <row r="12" spans="1:28" ht="14.1" customHeight="1" x14ac:dyDescent="0.2">
      <c r="A12" s="52"/>
      <c r="B12" s="95" t="s">
        <v>15</v>
      </c>
      <c r="C12" s="194">
        <v>278</v>
      </c>
      <c r="D12" s="195">
        <v>274</v>
      </c>
      <c r="E12" s="195">
        <v>265</v>
      </c>
      <c r="F12" s="193">
        <v>288</v>
      </c>
      <c r="G12" s="195">
        <v>282</v>
      </c>
      <c r="H12" s="193">
        <v>280</v>
      </c>
      <c r="I12" s="37"/>
      <c r="J12" s="37"/>
      <c r="K12" s="37"/>
      <c r="L12" s="37"/>
      <c r="M12" s="37"/>
      <c r="N12" s="62"/>
      <c r="P12" s="261"/>
      <c r="Q12" s="261"/>
      <c r="V12" s="61"/>
      <c r="W12" s="61"/>
      <c r="X12" s="61"/>
      <c r="Y12" s="61"/>
      <c r="Z12" s="61"/>
      <c r="AA12" s="61"/>
      <c r="AB12" s="61"/>
    </row>
    <row r="13" spans="1:28" ht="14.1" customHeight="1" x14ac:dyDescent="0.2">
      <c r="A13" s="151"/>
      <c r="B13" s="152" t="s">
        <v>35</v>
      </c>
      <c r="C13" s="206">
        <f>C10+C11+C12</f>
        <v>6326</v>
      </c>
      <c r="D13" s="206">
        <f t="shared" ref="D13:H13" si="7">D10+D11+D12</f>
        <v>7234</v>
      </c>
      <c r="E13" s="206">
        <f t="shared" si="7"/>
        <v>8011</v>
      </c>
      <c r="F13" s="206">
        <f t="shared" si="7"/>
        <v>5420</v>
      </c>
      <c r="G13" s="206">
        <f t="shared" si="7"/>
        <v>6734</v>
      </c>
      <c r="H13" s="206">
        <f t="shared" si="7"/>
        <v>6836</v>
      </c>
      <c r="I13" s="153">
        <f t="shared" ref="H13:N13" si="8">SUM(I10:I12)</f>
        <v>0</v>
      </c>
      <c r="J13" s="153">
        <f t="shared" si="8"/>
        <v>0</v>
      </c>
      <c r="K13" s="153">
        <f t="shared" si="8"/>
        <v>0</v>
      </c>
      <c r="L13" s="153">
        <f t="shared" si="8"/>
        <v>0</v>
      </c>
      <c r="M13" s="153">
        <f t="shared" si="8"/>
        <v>0</v>
      </c>
      <c r="N13" s="154">
        <f t="shared" si="8"/>
        <v>0</v>
      </c>
    </row>
    <row r="14" spans="1:28" ht="14.1" customHeight="1" x14ac:dyDescent="0.2">
      <c r="A14" s="52"/>
      <c r="B14" s="93" t="s">
        <v>36</v>
      </c>
      <c r="C14" s="194">
        <v>240</v>
      </c>
      <c r="D14" s="195">
        <v>198</v>
      </c>
      <c r="E14" s="195">
        <v>121</v>
      </c>
      <c r="F14" s="193">
        <v>81</v>
      </c>
      <c r="G14" s="195">
        <v>400</v>
      </c>
      <c r="H14" s="193">
        <v>160</v>
      </c>
      <c r="I14" s="37"/>
      <c r="J14" s="58"/>
      <c r="K14" s="37"/>
      <c r="L14" s="37"/>
      <c r="M14" s="37"/>
      <c r="N14" s="62"/>
      <c r="P14" s="60"/>
      <c r="Q14" s="60"/>
      <c r="V14" s="61"/>
      <c r="W14" s="61"/>
      <c r="X14" s="61"/>
      <c r="Y14" s="61"/>
      <c r="Z14" s="61"/>
      <c r="AA14" s="61"/>
      <c r="AB14" s="61"/>
    </row>
    <row r="15" spans="1:28" ht="14.1" customHeight="1" x14ac:dyDescent="0.2">
      <c r="A15" s="91"/>
      <c r="B15" s="93" t="s">
        <v>61</v>
      </c>
      <c r="C15" s="201">
        <v>0</v>
      </c>
      <c r="D15" s="200">
        <v>0</v>
      </c>
      <c r="E15" s="200">
        <v>0</v>
      </c>
      <c r="F15" s="199">
        <v>0</v>
      </c>
      <c r="G15" s="200">
        <v>0</v>
      </c>
      <c r="H15" s="199">
        <v>0</v>
      </c>
      <c r="I15" s="88"/>
      <c r="J15" s="88"/>
      <c r="K15" s="88"/>
      <c r="L15" s="88"/>
      <c r="M15" s="88"/>
      <c r="N15" s="90"/>
      <c r="O15" s="59"/>
      <c r="P15" s="60"/>
      <c r="Q15" s="60"/>
      <c r="V15" s="61"/>
      <c r="W15" s="61"/>
      <c r="X15" s="61"/>
      <c r="Y15" s="61"/>
      <c r="Z15" s="61"/>
      <c r="AA15" s="61"/>
      <c r="AB15" s="61"/>
    </row>
    <row r="16" spans="1:28" ht="14.1" customHeight="1" x14ac:dyDescent="0.2">
      <c r="A16" s="91"/>
      <c r="B16" s="93" t="s">
        <v>60</v>
      </c>
      <c r="C16" s="201">
        <v>0</v>
      </c>
      <c r="D16" s="200">
        <v>0</v>
      </c>
      <c r="E16" s="200">
        <v>0</v>
      </c>
      <c r="F16" s="199">
        <v>0</v>
      </c>
      <c r="G16" s="200">
        <v>0</v>
      </c>
      <c r="H16" s="199">
        <v>0</v>
      </c>
      <c r="I16" s="88"/>
      <c r="J16" s="88"/>
      <c r="K16" s="88"/>
      <c r="L16" s="88"/>
      <c r="M16" s="88"/>
      <c r="N16" s="90"/>
      <c r="O16" s="59"/>
      <c r="P16" s="60"/>
      <c r="Q16" s="60"/>
      <c r="V16" s="61"/>
      <c r="W16" s="61"/>
      <c r="X16" s="61"/>
      <c r="Y16" s="61"/>
      <c r="Z16" s="61"/>
      <c r="AA16" s="61"/>
      <c r="AB16" s="61"/>
    </row>
    <row r="17" spans="1:28" ht="14.1" customHeight="1" thickBot="1" x14ac:dyDescent="0.25">
      <c r="A17" s="163"/>
      <c r="B17" s="164" t="s">
        <v>64</v>
      </c>
      <c r="C17" s="210">
        <f>SUM(C13:C16)</f>
        <v>6566</v>
      </c>
      <c r="D17" s="210">
        <f t="shared" ref="D17:G17" si="9">SUM(D13:D16)</f>
        <v>7432</v>
      </c>
      <c r="E17" s="210">
        <f t="shared" ref="E17:H17" si="10">SUM(E13:E16)</f>
        <v>8132</v>
      </c>
      <c r="F17" s="210">
        <f t="shared" si="10"/>
        <v>5501</v>
      </c>
      <c r="G17" s="210">
        <f t="shared" si="10"/>
        <v>7134</v>
      </c>
      <c r="H17" s="210">
        <f t="shared" si="10"/>
        <v>6996</v>
      </c>
      <c r="I17" s="165">
        <f t="shared" ref="H17:N17" si="11">SUM(I13:I16)</f>
        <v>0</v>
      </c>
      <c r="J17" s="165">
        <f t="shared" si="11"/>
        <v>0</v>
      </c>
      <c r="K17" s="165">
        <f t="shared" si="11"/>
        <v>0</v>
      </c>
      <c r="L17" s="165">
        <f t="shared" si="11"/>
        <v>0</v>
      </c>
      <c r="M17" s="165">
        <f t="shared" si="11"/>
        <v>0</v>
      </c>
      <c r="N17" s="166">
        <f t="shared" si="11"/>
        <v>0</v>
      </c>
    </row>
    <row r="18" spans="1:28" ht="14.1" customHeight="1" x14ac:dyDescent="0.2">
      <c r="A18" s="145" t="s">
        <v>37</v>
      </c>
      <c r="B18" s="146"/>
      <c r="C18" s="209">
        <f>C38</f>
        <v>6642</v>
      </c>
      <c r="D18" s="209">
        <f t="shared" ref="D18:H18" si="12">D38</f>
        <v>7550</v>
      </c>
      <c r="E18" s="209">
        <f t="shared" si="12"/>
        <v>6868</v>
      </c>
      <c r="F18" s="209">
        <f t="shared" si="12"/>
        <v>6700</v>
      </c>
      <c r="G18" s="209">
        <f t="shared" si="12"/>
        <v>7166</v>
      </c>
      <c r="H18" s="209">
        <f t="shared" si="12"/>
        <v>6971</v>
      </c>
      <c r="I18" s="147"/>
      <c r="J18" s="161"/>
      <c r="K18" s="147"/>
      <c r="L18" s="147"/>
      <c r="M18" s="147"/>
      <c r="N18" s="162"/>
    </row>
    <row r="19" spans="1:28" ht="14.1" customHeight="1" x14ac:dyDescent="0.2">
      <c r="A19" s="53"/>
      <c r="B19" s="96" t="s">
        <v>89</v>
      </c>
      <c r="C19" s="194">
        <v>2832</v>
      </c>
      <c r="D19" s="195">
        <v>2992</v>
      </c>
      <c r="E19" s="195">
        <v>2869</v>
      </c>
      <c r="F19" s="195">
        <v>3031</v>
      </c>
      <c r="G19" s="195">
        <v>3030</v>
      </c>
      <c r="H19" s="195">
        <v>3030</v>
      </c>
      <c r="I19" s="38"/>
      <c r="J19" s="38"/>
      <c r="K19" s="37"/>
      <c r="L19" s="38"/>
      <c r="M19" s="38"/>
      <c r="N19" s="63"/>
      <c r="P19" s="64"/>
      <c r="V19" s="61"/>
      <c r="W19" s="61"/>
      <c r="X19" s="61"/>
      <c r="Y19" s="61"/>
      <c r="Z19" s="61"/>
      <c r="AA19" s="61"/>
      <c r="AB19" s="61"/>
    </row>
    <row r="20" spans="1:28" ht="14.1" customHeight="1" x14ac:dyDescent="0.2">
      <c r="A20" s="54"/>
      <c r="B20" s="97" t="s">
        <v>90</v>
      </c>
      <c r="C20" s="194">
        <v>731</v>
      </c>
      <c r="D20" s="195">
        <v>769</v>
      </c>
      <c r="E20" s="195">
        <v>739</v>
      </c>
      <c r="F20" s="195">
        <v>776</v>
      </c>
      <c r="G20" s="195">
        <v>776</v>
      </c>
      <c r="H20" s="195">
        <v>776</v>
      </c>
      <c r="I20" s="38"/>
      <c r="J20" s="38"/>
      <c r="K20" s="37"/>
      <c r="L20" s="38"/>
      <c r="M20" s="38"/>
      <c r="N20" s="63"/>
      <c r="P20" s="65"/>
      <c r="V20" s="61"/>
      <c r="W20" s="61"/>
      <c r="X20" s="61"/>
      <c r="Y20" s="61"/>
      <c r="Z20" s="61"/>
      <c r="AA20" s="61"/>
      <c r="AB20" s="61"/>
    </row>
    <row r="21" spans="1:28" ht="14.1" customHeight="1" x14ac:dyDescent="0.2">
      <c r="A21" s="53"/>
      <c r="B21" s="96" t="s">
        <v>38</v>
      </c>
      <c r="C21" s="194"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38"/>
      <c r="J21" s="66"/>
      <c r="K21" s="37"/>
      <c r="L21" s="38"/>
      <c r="M21" s="38"/>
      <c r="N21" s="63"/>
      <c r="V21" s="61"/>
      <c r="W21" s="61"/>
      <c r="X21" s="61"/>
      <c r="Y21" s="61"/>
      <c r="Z21" s="61"/>
      <c r="AA21" s="61"/>
      <c r="AB21" s="61"/>
    </row>
    <row r="22" spans="1:28" ht="14.1" customHeight="1" x14ac:dyDescent="0.2">
      <c r="A22" s="155"/>
      <c r="B22" s="156" t="s">
        <v>39</v>
      </c>
      <c r="C22" s="207">
        <f>SUM(C19:C21)</f>
        <v>3563</v>
      </c>
      <c r="D22" s="207">
        <f t="shared" ref="D22:G22" si="13">SUM(D19:D21)</f>
        <v>3761</v>
      </c>
      <c r="E22" s="207">
        <f t="shared" ref="E22:H22" si="14">SUM(E19:E21)</f>
        <v>3608</v>
      </c>
      <c r="F22" s="207">
        <f t="shared" si="14"/>
        <v>3807</v>
      </c>
      <c r="G22" s="207">
        <f t="shared" si="14"/>
        <v>3806</v>
      </c>
      <c r="H22" s="207">
        <f t="shared" si="14"/>
        <v>3806</v>
      </c>
      <c r="I22" s="157">
        <f t="shared" ref="H22:N22" si="15">SUM(I19:I21)</f>
        <v>0</v>
      </c>
      <c r="J22" s="157">
        <f t="shared" si="15"/>
        <v>0</v>
      </c>
      <c r="K22" s="157">
        <f t="shared" si="15"/>
        <v>0</v>
      </c>
      <c r="L22" s="157">
        <f t="shared" si="15"/>
        <v>0</v>
      </c>
      <c r="M22" s="157">
        <f t="shared" si="15"/>
        <v>0</v>
      </c>
      <c r="N22" s="158">
        <f t="shared" si="15"/>
        <v>0</v>
      </c>
    </row>
    <row r="23" spans="1:28" ht="14.1" customHeight="1" x14ac:dyDescent="0.2">
      <c r="A23" s="55"/>
      <c r="B23" s="98" t="s">
        <v>21</v>
      </c>
      <c r="C23" s="194">
        <v>1240</v>
      </c>
      <c r="D23" s="195">
        <v>1064</v>
      </c>
      <c r="E23" s="195">
        <v>1123</v>
      </c>
      <c r="F23" s="195">
        <v>799</v>
      </c>
      <c r="G23" s="195">
        <v>1000</v>
      </c>
      <c r="H23" s="195">
        <v>1100</v>
      </c>
      <c r="I23" s="38"/>
      <c r="J23" s="37"/>
      <c r="K23" s="37"/>
      <c r="L23" s="38"/>
      <c r="M23" s="38"/>
      <c r="N23" s="63"/>
      <c r="P23" s="45"/>
      <c r="V23" s="61"/>
      <c r="W23" s="61"/>
      <c r="X23" s="61"/>
      <c r="Y23" s="61"/>
      <c r="Z23" s="61"/>
      <c r="AA23" s="61"/>
      <c r="AB23" s="61"/>
    </row>
    <row r="24" spans="1:28" ht="14.1" customHeight="1" x14ac:dyDescent="0.2">
      <c r="A24" s="55"/>
      <c r="B24" s="98" t="s">
        <v>83</v>
      </c>
      <c r="C24" s="194">
        <v>104</v>
      </c>
      <c r="D24" s="195">
        <v>118</v>
      </c>
      <c r="E24" s="195">
        <v>137</v>
      </c>
      <c r="F24" s="195">
        <v>114</v>
      </c>
      <c r="G24" s="195">
        <v>300</v>
      </c>
      <c r="H24" s="195">
        <v>120</v>
      </c>
      <c r="I24" s="38"/>
      <c r="J24" s="37"/>
      <c r="K24" s="37"/>
      <c r="L24" s="38"/>
      <c r="M24" s="38"/>
      <c r="N24" s="63"/>
      <c r="P24" s="45"/>
      <c r="V24" s="61"/>
      <c r="W24" s="61"/>
      <c r="X24" s="61"/>
      <c r="Y24" s="61"/>
      <c r="Z24" s="61"/>
      <c r="AA24" s="61"/>
      <c r="AB24" s="61"/>
    </row>
    <row r="25" spans="1:28" ht="14.1" customHeight="1" x14ac:dyDescent="0.2">
      <c r="A25" s="55"/>
      <c r="B25" s="98" t="s">
        <v>84</v>
      </c>
      <c r="C25" s="194">
        <v>69</v>
      </c>
      <c r="D25" s="195">
        <v>136</v>
      </c>
      <c r="E25" s="195">
        <v>68</v>
      </c>
      <c r="F25" s="195">
        <v>58</v>
      </c>
      <c r="G25" s="195">
        <v>100</v>
      </c>
      <c r="H25" s="195">
        <v>80</v>
      </c>
      <c r="I25" s="38"/>
      <c r="J25" s="37"/>
      <c r="K25" s="37"/>
      <c r="L25" s="38"/>
      <c r="M25" s="38"/>
      <c r="N25" s="63"/>
      <c r="P25" s="45"/>
      <c r="V25" s="61"/>
      <c r="W25" s="61"/>
      <c r="X25" s="61"/>
      <c r="Y25" s="61"/>
      <c r="Z25" s="61"/>
      <c r="AA25" s="61"/>
      <c r="AB25" s="61"/>
    </row>
    <row r="26" spans="1:28" ht="14.1" customHeight="1" x14ac:dyDescent="0.2">
      <c r="A26" s="55"/>
      <c r="B26" s="98" t="s">
        <v>86</v>
      </c>
      <c r="C26" s="194">
        <v>774</v>
      </c>
      <c r="D26" s="195">
        <v>1313</v>
      </c>
      <c r="E26" s="195">
        <v>1145</v>
      </c>
      <c r="F26" s="195">
        <v>1128</v>
      </c>
      <c r="G26" s="195">
        <v>1100</v>
      </c>
      <c r="H26" s="195">
        <v>1100</v>
      </c>
      <c r="I26" s="38"/>
      <c r="J26" s="37"/>
      <c r="K26" s="37"/>
      <c r="L26" s="38"/>
      <c r="M26" s="38"/>
      <c r="N26" s="63"/>
      <c r="P26" s="45"/>
      <c r="V26" s="61"/>
      <c r="W26" s="61"/>
      <c r="X26" s="61"/>
      <c r="Y26" s="61"/>
      <c r="Z26" s="61"/>
      <c r="AA26" s="61"/>
      <c r="AB26" s="61"/>
    </row>
    <row r="27" spans="1:28" ht="14.1" customHeight="1" x14ac:dyDescent="0.2">
      <c r="A27" s="55"/>
      <c r="B27" s="98" t="s">
        <v>22</v>
      </c>
      <c r="C27" s="194">
        <v>204</v>
      </c>
      <c r="D27" s="195">
        <v>151</v>
      </c>
      <c r="E27" s="195">
        <v>157</v>
      </c>
      <c r="F27" s="195">
        <v>177</v>
      </c>
      <c r="G27" s="195">
        <v>200</v>
      </c>
      <c r="H27" s="195">
        <v>150</v>
      </c>
      <c r="I27" s="38"/>
      <c r="J27" s="37"/>
      <c r="K27" s="37"/>
      <c r="L27" s="38"/>
      <c r="M27" s="38"/>
      <c r="N27" s="63"/>
      <c r="P27" s="45"/>
      <c r="Y27" s="65"/>
      <c r="AB27" s="61"/>
    </row>
    <row r="28" spans="1:28" ht="14.1" customHeight="1" x14ac:dyDescent="0.2">
      <c r="A28" s="155"/>
      <c r="B28" s="156" t="s">
        <v>23</v>
      </c>
      <c r="C28" s="207">
        <f t="shared" ref="C28:G28" si="16">SUM(C23:C27)</f>
        <v>2391</v>
      </c>
      <c r="D28" s="207">
        <f t="shared" si="16"/>
        <v>2782</v>
      </c>
      <c r="E28" s="207">
        <f t="shared" ref="E28:H28" si="17">SUM(E23:E27)</f>
        <v>2630</v>
      </c>
      <c r="F28" s="207">
        <f t="shared" si="17"/>
        <v>2276</v>
      </c>
      <c r="G28" s="207">
        <f t="shared" si="17"/>
        <v>2700</v>
      </c>
      <c r="H28" s="207">
        <f t="shared" si="17"/>
        <v>2550</v>
      </c>
      <c r="I28" s="157">
        <f t="shared" ref="H28:N28" si="18">SUM(I23:I27)</f>
        <v>0</v>
      </c>
      <c r="J28" s="157">
        <f t="shared" si="18"/>
        <v>0</v>
      </c>
      <c r="K28" s="157">
        <f t="shared" si="18"/>
        <v>0</v>
      </c>
      <c r="L28" s="157">
        <f t="shared" si="18"/>
        <v>0</v>
      </c>
      <c r="M28" s="157">
        <f t="shared" si="18"/>
        <v>0</v>
      </c>
      <c r="N28" s="158">
        <f t="shared" si="18"/>
        <v>0</v>
      </c>
      <c r="O28" s="67"/>
      <c r="P28" s="45"/>
    </row>
    <row r="29" spans="1:28" ht="14.1" customHeight="1" x14ac:dyDescent="0.2">
      <c r="A29" s="91"/>
      <c r="B29" s="99" t="s">
        <v>40</v>
      </c>
      <c r="C29" s="201">
        <v>158</v>
      </c>
      <c r="D29" s="200">
        <v>241</v>
      </c>
      <c r="E29" s="200">
        <v>219</v>
      </c>
      <c r="F29" s="200">
        <v>180</v>
      </c>
      <c r="G29" s="200">
        <v>130</v>
      </c>
      <c r="H29" s="200">
        <v>120</v>
      </c>
      <c r="I29" s="89"/>
      <c r="J29" s="88"/>
      <c r="K29" s="88"/>
      <c r="L29" s="89"/>
      <c r="M29" s="89"/>
      <c r="N29" s="92"/>
      <c r="O29" s="67"/>
      <c r="P29" s="45"/>
      <c r="AB29" s="61"/>
    </row>
    <row r="30" spans="1:28" ht="14.1" customHeight="1" x14ac:dyDescent="0.2">
      <c r="A30" s="55"/>
      <c r="B30" s="96" t="s">
        <v>41</v>
      </c>
      <c r="C30" s="194">
        <v>15</v>
      </c>
      <c r="D30" s="195">
        <v>6</v>
      </c>
      <c r="E30" s="195">
        <v>2</v>
      </c>
      <c r="F30" s="195">
        <v>9</v>
      </c>
      <c r="G30" s="195">
        <v>50</v>
      </c>
      <c r="H30" s="195">
        <v>20</v>
      </c>
      <c r="I30" s="38"/>
      <c r="J30" s="37"/>
      <c r="K30" s="37"/>
      <c r="L30" s="38"/>
      <c r="M30" s="38"/>
      <c r="N30" s="63"/>
      <c r="O30" s="67"/>
      <c r="P30" s="45"/>
      <c r="AB30" s="61"/>
    </row>
    <row r="31" spans="1:28" ht="14.1" customHeight="1" x14ac:dyDescent="0.2">
      <c r="A31" s="55"/>
      <c r="B31" s="96" t="s">
        <v>42</v>
      </c>
      <c r="C31" s="194">
        <v>24</v>
      </c>
      <c r="D31" s="195">
        <v>102</v>
      </c>
      <c r="E31" s="195">
        <v>40</v>
      </c>
      <c r="F31" s="195">
        <v>24</v>
      </c>
      <c r="G31" s="195">
        <v>50</v>
      </c>
      <c r="H31" s="195">
        <v>50</v>
      </c>
      <c r="I31" s="38"/>
      <c r="J31" s="37"/>
      <c r="K31" s="37"/>
      <c r="L31" s="38"/>
      <c r="M31" s="38"/>
      <c r="N31" s="63"/>
      <c r="O31" s="67"/>
      <c r="P31" s="45"/>
      <c r="Y31" s="65"/>
      <c r="AB31" s="61"/>
    </row>
    <row r="32" spans="1:28" ht="14.1" customHeight="1" x14ac:dyDescent="0.2">
      <c r="A32" s="55"/>
      <c r="B32" s="96" t="s">
        <v>43</v>
      </c>
      <c r="C32" s="194">
        <v>15</v>
      </c>
      <c r="D32" s="195">
        <v>16</v>
      </c>
      <c r="E32" s="195">
        <v>7</v>
      </c>
      <c r="F32" s="195">
        <v>4</v>
      </c>
      <c r="G32" s="195">
        <v>15</v>
      </c>
      <c r="H32" s="195">
        <v>10</v>
      </c>
      <c r="I32" s="38"/>
      <c r="J32" s="37"/>
      <c r="K32" s="37"/>
      <c r="L32" s="38"/>
      <c r="M32" s="38"/>
      <c r="N32" s="63"/>
      <c r="O32" s="67"/>
      <c r="P32" s="45"/>
      <c r="AB32" s="61"/>
    </row>
    <row r="33" spans="1:28" ht="14.1" customHeight="1" x14ac:dyDescent="0.2">
      <c r="A33" s="55"/>
      <c r="B33" s="96" t="s">
        <v>44</v>
      </c>
      <c r="C33" s="194">
        <v>16</v>
      </c>
      <c r="D33" s="195">
        <v>32</v>
      </c>
      <c r="E33" s="195">
        <v>15</v>
      </c>
      <c r="F33" s="195">
        <v>6</v>
      </c>
      <c r="G33" s="195">
        <v>15</v>
      </c>
      <c r="H33" s="195">
        <v>15</v>
      </c>
      <c r="I33" s="38"/>
      <c r="J33" s="37"/>
      <c r="K33" s="37"/>
      <c r="L33" s="38"/>
      <c r="M33" s="38"/>
      <c r="N33" s="63"/>
      <c r="O33" s="45"/>
      <c r="P33" s="45"/>
      <c r="AB33" s="61"/>
    </row>
    <row r="34" spans="1:28" ht="14.1" customHeight="1" x14ac:dyDescent="0.2">
      <c r="A34" s="155"/>
      <c r="B34" s="156" t="s">
        <v>45</v>
      </c>
      <c r="C34" s="208">
        <f>SUM(C30:C33)</f>
        <v>70</v>
      </c>
      <c r="D34" s="208">
        <f t="shared" ref="D34:G34" si="19">SUM(D30:D33)</f>
        <v>156</v>
      </c>
      <c r="E34" s="208">
        <f t="shared" ref="E34:H34" si="20">SUM(E30:E33)</f>
        <v>64</v>
      </c>
      <c r="F34" s="208">
        <f t="shared" si="20"/>
        <v>43</v>
      </c>
      <c r="G34" s="208">
        <f t="shared" si="20"/>
        <v>130</v>
      </c>
      <c r="H34" s="208">
        <f t="shared" si="20"/>
        <v>95</v>
      </c>
      <c r="I34" s="159">
        <f t="shared" ref="H34:N34" si="21">SUM(I30:I33)</f>
        <v>0</v>
      </c>
      <c r="J34" s="159">
        <f t="shared" si="21"/>
        <v>0</v>
      </c>
      <c r="K34" s="159">
        <f t="shared" si="21"/>
        <v>0</v>
      </c>
      <c r="L34" s="159">
        <f t="shared" si="21"/>
        <v>0</v>
      </c>
      <c r="M34" s="159">
        <f t="shared" si="21"/>
        <v>0</v>
      </c>
      <c r="N34" s="160">
        <f t="shared" si="21"/>
        <v>0</v>
      </c>
      <c r="P34" s="45"/>
    </row>
    <row r="35" spans="1:28" ht="14.1" customHeight="1" x14ac:dyDescent="0.2">
      <c r="A35" s="52"/>
      <c r="B35" s="96" t="s">
        <v>46</v>
      </c>
      <c r="C35" s="192">
        <v>460</v>
      </c>
      <c r="D35" s="197">
        <v>610</v>
      </c>
      <c r="E35" s="197">
        <v>347</v>
      </c>
      <c r="F35" s="195">
        <v>394</v>
      </c>
      <c r="G35" s="195">
        <v>400</v>
      </c>
      <c r="H35" s="195">
        <v>400</v>
      </c>
      <c r="I35" s="38"/>
      <c r="J35" s="37"/>
      <c r="K35" s="37"/>
      <c r="L35" s="38"/>
      <c r="M35" s="38"/>
      <c r="N35" s="63"/>
      <c r="P35" s="45"/>
      <c r="AB35" s="61"/>
    </row>
    <row r="36" spans="1:28" ht="14.1" customHeight="1" x14ac:dyDescent="0.2">
      <c r="A36" s="91"/>
      <c r="B36" s="99" t="s">
        <v>62</v>
      </c>
      <c r="C36" s="202">
        <v>0</v>
      </c>
      <c r="D36" s="199">
        <v>0</v>
      </c>
      <c r="E36" s="199">
        <v>0</v>
      </c>
      <c r="F36" s="200">
        <v>0</v>
      </c>
      <c r="G36" s="200">
        <v>0</v>
      </c>
      <c r="H36" s="200">
        <v>0</v>
      </c>
      <c r="I36" s="89"/>
      <c r="J36" s="88"/>
      <c r="K36" s="88"/>
      <c r="L36" s="89"/>
      <c r="M36" s="89"/>
      <c r="N36" s="92"/>
      <c r="AB36" s="61"/>
    </row>
    <row r="37" spans="1:28" ht="14.1" customHeight="1" x14ac:dyDescent="0.2">
      <c r="A37" s="91"/>
      <c r="B37" s="99" t="s">
        <v>91</v>
      </c>
      <c r="C37" s="202">
        <v>0</v>
      </c>
      <c r="D37" s="199">
        <v>0</v>
      </c>
      <c r="E37" s="199">
        <v>0</v>
      </c>
      <c r="F37" s="200">
        <v>0</v>
      </c>
      <c r="G37" s="200">
        <v>0</v>
      </c>
      <c r="H37" s="200">
        <v>0</v>
      </c>
      <c r="I37" s="89"/>
      <c r="J37" s="88"/>
      <c r="K37" s="88"/>
      <c r="L37" s="89"/>
      <c r="M37" s="89"/>
      <c r="N37" s="92"/>
      <c r="AB37" s="61"/>
    </row>
    <row r="38" spans="1:28" ht="14.1" customHeight="1" x14ac:dyDescent="0.2">
      <c r="A38" s="167"/>
      <c r="B38" s="168" t="s">
        <v>88</v>
      </c>
      <c r="C38" s="211">
        <f>C22+C28+C29+C34+C35+C36+C37</f>
        <v>6642</v>
      </c>
      <c r="D38" s="211">
        <f t="shared" ref="D38:H38" si="22">D37+D36+D35+D34+D29+D28+D22</f>
        <v>7550</v>
      </c>
      <c r="E38" s="211">
        <f t="shared" si="22"/>
        <v>6868</v>
      </c>
      <c r="F38" s="211">
        <f t="shared" si="22"/>
        <v>6700</v>
      </c>
      <c r="G38" s="211">
        <f t="shared" si="22"/>
        <v>7166</v>
      </c>
      <c r="H38" s="211">
        <f t="shared" si="22"/>
        <v>6971</v>
      </c>
      <c r="I38" s="169">
        <f t="shared" ref="H38:N38" si="23">I37+I36+I35+I34+I29+I28+I22</f>
        <v>0</v>
      </c>
      <c r="J38" s="169">
        <f t="shared" si="23"/>
        <v>0</v>
      </c>
      <c r="K38" s="169">
        <f t="shared" si="23"/>
        <v>0</v>
      </c>
      <c r="L38" s="169">
        <f t="shared" si="23"/>
        <v>0</v>
      </c>
      <c r="M38" s="169">
        <f t="shared" si="23"/>
        <v>0</v>
      </c>
      <c r="N38" s="170">
        <f t="shared" si="23"/>
        <v>0</v>
      </c>
      <c r="Y38" s="65"/>
    </row>
    <row r="39" spans="1:28" ht="14.1" customHeight="1" thickBot="1" x14ac:dyDescent="0.25">
      <c r="A39" s="101"/>
      <c r="B39" s="100" t="s">
        <v>47</v>
      </c>
      <c r="C39" s="196">
        <f>C17-C38</f>
        <v>-76</v>
      </c>
      <c r="D39" s="196">
        <f t="shared" ref="D39:H39" si="24">D17-D38</f>
        <v>-118</v>
      </c>
      <c r="E39" s="196">
        <f t="shared" si="24"/>
        <v>1264</v>
      </c>
      <c r="F39" s="196">
        <f t="shared" si="24"/>
        <v>-1199</v>
      </c>
      <c r="G39" s="196">
        <f t="shared" si="24"/>
        <v>-32</v>
      </c>
      <c r="H39" s="196">
        <f t="shared" si="24"/>
        <v>25</v>
      </c>
      <c r="I39" s="56">
        <f t="shared" ref="H39:N39" si="25">I17-I38</f>
        <v>0</v>
      </c>
      <c r="J39" s="56">
        <f t="shared" si="25"/>
        <v>0</v>
      </c>
      <c r="K39" s="56">
        <f t="shared" si="25"/>
        <v>0</v>
      </c>
      <c r="L39" s="56">
        <f t="shared" si="25"/>
        <v>0</v>
      </c>
      <c r="M39" s="56">
        <f t="shared" si="25"/>
        <v>0</v>
      </c>
      <c r="N39" s="87">
        <f t="shared" si="25"/>
        <v>0</v>
      </c>
      <c r="Y39" s="61"/>
    </row>
    <row r="40" spans="1:28" ht="18" customHeight="1" thickBot="1" x14ac:dyDescent="0.3">
      <c r="A40" s="262" t="s">
        <v>50</v>
      </c>
      <c r="B40" s="263"/>
      <c r="C40" s="215">
        <f>C3+C17-C38</f>
        <v>156</v>
      </c>
      <c r="D40" s="215">
        <f t="shared" ref="D40:H40" si="26">D3+D17-D38</f>
        <v>38</v>
      </c>
      <c r="E40" s="215">
        <f t="shared" si="26"/>
        <v>1302</v>
      </c>
      <c r="F40" s="215">
        <f t="shared" si="26"/>
        <v>103</v>
      </c>
      <c r="G40" s="215">
        <f t="shared" si="26"/>
        <v>71</v>
      </c>
      <c r="H40" s="215">
        <f t="shared" si="26"/>
        <v>96</v>
      </c>
      <c r="I40" s="180">
        <f t="shared" ref="H40:N40" si="27">I3+I17-I38</f>
        <v>96</v>
      </c>
      <c r="J40" s="180">
        <f t="shared" si="27"/>
        <v>96</v>
      </c>
      <c r="K40" s="180">
        <f t="shared" si="27"/>
        <v>96</v>
      </c>
      <c r="L40" s="180">
        <f t="shared" si="27"/>
        <v>96</v>
      </c>
      <c r="M40" s="180">
        <f t="shared" si="27"/>
        <v>96</v>
      </c>
      <c r="N40" s="181">
        <f t="shared" si="27"/>
        <v>96</v>
      </c>
    </row>
    <row r="41" spans="1:28" ht="18" customHeight="1" x14ac:dyDescent="0.25">
      <c r="A41" s="48"/>
      <c r="B41" s="49"/>
      <c r="C41" s="50"/>
      <c r="D41" s="51"/>
      <c r="E41" s="51"/>
      <c r="F41" s="51"/>
      <c r="G41" s="51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2019-04-26T12:15:30Z</dcterms:modified>
</cp:coreProperties>
</file>