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0140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45621"/>
</workbook>
</file>

<file path=xl/calcChain.xml><?xml version="1.0" encoding="utf-8"?>
<calcChain xmlns="http://schemas.openxmlformats.org/spreadsheetml/2006/main">
  <c r="F8" i="1" l="1"/>
  <c r="G36" i="3"/>
  <c r="D36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4" i="3"/>
  <c r="H13" i="3"/>
  <c r="H12" i="3"/>
  <c r="H11" i="3"/>
  <c r="H10" i="3"/>
  <c r="H9" i="3"/>
  <c r="H8" i="3"/>
  <c r="H7" i="3"/>
  <c r="H6" i="3"/>
  <c r="G34" i="3"/>
  <c r="F34" i="3"/>
  <c r="G27" i="3"/>
  <c r="G28" i="3" s="1"/>
  <c r="F27" i="3"/>
  <c r="F28" i="3" s="1"/>
  <c r="G22" i="3"/>
  <c r="F22" i="3"/>
  <c r="G14" i="3"/>
  <c r="F14" i="3"/>
  <c r="G9" i="3"/>
  <c r="F9" i="3"/>
  <c r="E33" i="3"/>
  <c r="E32" i="3"/>
  <c r="E31" i="3"/>
  <c r="E30" i="3"/>
  <c r="E29" i="3"/>
  <c r="E26" i="3"/>
  <c r="E25" i="3"/>
  <c r="C25" i="3"/>
  <c r="E24" i="3"/>
  <c r="C23" i="3"/>
  <c r="E23" i="3" s="1"/>
  <c r="D22" i="3"/>
  <c r="D27" i="3" s="1"/>
  <c r="E27" i="3" s="1"/>
  <c r="E21" i="3"/>
  <c r="C21" i="3"/>
  <c r="E20" i="3"/>
  <c r="E19" i="3"/>
  <c r="E18" i="3"/>
  <c r="C18" i="3"/>
  <c r="C22" i="3" s="1"/>
  <c r="C27" i="3" s="1"/>
  <c r="E17" i="3"/>
  <c r="E16" i="3"/>
  <c r="E13" i="3"/>
  <c r="E12" i="3"/>
  <c r="E11" i="3"/>
  <c r="E10" i="3"/>
  <c r="C10" i="3"/>
  <c r="D9" i="3"/>
  <c r="D14" i="3" s="1"/>
  <c r="C9" i="3"/>
  <c r="C14" i="3" s="1"/>
  <c r="C28" i="3" s="1"/>
  <c r="C34" i="3" s="1"/>
  <c r="E8" i="3"/>
  <c r="E7" i="3"/>
  <c r="E6" i="3"/>
  <c r="D28" i="3" l="1"/>
  <c r="E14" i="3"/>
  <c r="E9" i="3"/>
  <c r="E22" i="3"/>
  <c r="I34" i="4"/>
  <c r="I38" i="4" s="1"/>
  <c r="I18" i="4" s="1"/>
  <c r="H34" i="4"/>
  <c r="H38" i="4" s="1"/>
  <c r="H18" i="4" s="1"/>
  <c r="G34" i="4"/>
  <c r="G38" i="4" s="1"/>
  <c r="G18" i="4" s="1"/>
  <c r="F34" i="4"/>
  <c r="F38" i="4" s="1"/>
  <c r="F18" i="4" s="1"/>
  <c r="I28" i="4"/>
  <c r="H28" i="4"/>
  <c r="G28" i="4"/>
  <c r="F28" i="4"/>
  <c r="I22" i="4"/>
  <c r="H22" i="4"/>
  <c r="G22" i="4"/>
  <c r="F22" i="4"/>
  <c r="I13" i="4"/>
  <c r="I17" i="4" s="1"/>
  <c r="H13" i="4"/>
  <c r="H17" i="4" s="1"/>
  <c r="G13" i="4"/>
  <c r="G17" i="4" s="1"/>
  <c r="F13" i="4"/>
  <c r="F17" i="4" s="1"/>
  <c r="F3" i="4"/>
  <c r="F40" i="4" s="1"/>
  <c r="G3" i="4" s="1"/>
  <c r="E28" i="3" l="1"/>
  <c r="D34" i="3"/>
  <c r="E34" i="3" s="1"/>
  <c r="G39" i="4"/>
  <c r="G9" i="4"/>
  <c r="H39" i="4"/>
  <c r="H9" i="4"/>
  <c r="G40" i="4"/>
  <c r="H3" i="4" s="1"/>
  <c r="H40" i="4" s="1"/>
  <c r="I3" i="4" s="1"/>
  <c r="I40" i="4" s="1"/>
  <c r="I39" i="4"/>
  <c r="I9" i="4"/>
  <c r="F39" i="4"/>
  <c r="F9" i="4"/>
  <c r="E34" i="4"/>
  <c r="E38" i="4" s="1"/>
  <c r="E18" i="4" s="1"/>
  <c r="E28" i="4"/>
  <c r="E22" i="4"/>
  <c r="E13" i="4"/>
  <c r="E17" i="4" s="1"/>
  <c r="E3" i="4"/>
  <c r="E40" i="4" s="1"/>
  <c r="E39" i="4" l="1"/>
  <c r="E9" i="4"/>
  <c r="E8" i="1"/>
  <c r="D34" i="4" l="1"/>
  <c r="D38" i="4" s="1"/>
  <c r="D18" i="4" s="1"/>
  <c r="C34" i="4"/>
  <c r="D28" i="4"/>
  <c r="C28" i="4"/>
  <c r="D22" i="4"/>
  <c r="C22" i="4"/>
  <c r="C38" i="4" s="1"/>
  <c r="C18" i="4" s="1"/>
  <c r="D13" i="4"/>
  <c r="D17" i="4" s="1"/>
  <c r="C13" i="4"/>
  <c r="C17" i="4" s="1"/>
  <c r="C40" i="4" l="1"/>
  <c r="D3" i="4" s="1"/>
  <c r="D40" i="4" s="1"/>
  <c r="C39" i="4"/>
  <c r="C9" i="4"/>
  <c r="D39" i="4"/>
  <c r="D9" i="4"/>
  <c r="D8" i="1"/>
  <c r="D14" i="1" l="1"/>
  <c r="D21" i="1" s="1"/>
  <c r="E14" i="1"/>
  <c r="E21" i="1" s="1"/>
  <c r="F14" i="1"/>
  <c r="F21" i="1" s="1"/>
  <c r="G14" i="1"/>
  <c r="H14" i="1"/>
  <c r="I14" i="1"/>
  <c r="J14" i="1"/>
  <c r="K14" i="1"/>
  <c r="L14" i="1"/>
  <c r="M14" i="1"/>
  <c r="N14" i="1"/>
  <c r="C14" i="1"/>
  <c r="N6" i="1"/>
  <c r="M6" i="1"/>
  <c r="L6" i="1"/>
  <c r="K6" i="1"/>
  <c r="J6" i="1"/>
  <c r="I6" i="1"/>
  <c r="H6" i="1"/>
  <c r="G6" i="1"/>
  <c r="F6" i="1"/>
  <c r="E6" i="1"/>
  <c r="D6" i="1"/>
  <c r="G11" i="1"/>
  <c r="K11" i="1"/>
  <c r="C6" i="1"/>
  <c r="D4" i="1"/>
  <c r="E4" i="1"/>
  <c r="F4" i="1"/>
  <c r="G4" i="1"/>
  <c r="H4" i="1"/>
  <c r="H11" i="1" s="1"/>
  <c r="I4" i="1"/>
  <c r="J4" i="1"/>
  <c r="J11" i="1" s="1"/>
  <c r="K4" i="1"/>
  <c r="L4" i="1"/>
  <c r="L11" i="1" s="1"/>
  <c r="M4" i="1"/>
  <c r="N4" i="1"/>
  <c r="N11" i="1" s="1"/>
  <c r="C4" i="1"/>
  <c r="N21" i="1"/>
  <c r="M21" i="1"/>
  <c r="L21" i="1"/>
  <c r="K21" i="1"/>
  <c r="J21" i="1"/>
  <c r="I21" i="1"/>
  <c r="H21" i="1"/>
  <c r="G21" i="1"/>
  <c r="M11" i="1"/>
  <c r="I11" i="1"/>
  <c r="F11" i="1" l="1"/>
  <c r="E11" i="1"/>
  <c r="D11" i="1"/>
  <c r="C21" i="1" l="1"/>
  <c r="C11" i="1"/>
  <c r="J13" i="4"/>
  <c r="K13" i="4"/>
  <c r="L13" i="4"/>
  <c r="M13" i="4"/>
  <c r="N13" i="4"/>
  <c r="J34" i="4"/>
  <c r="K34" i="4"/>
  <c r="L34" i="4"/>
  <c r="M34" i="4"/>
  <c r="N34" i="4"/>
  <c r="J28" i="4"/>
  <c r="K28" i="4"/>
  <c r="L28" i="4"/>
  <c r="M28" i="4"/>
  <c r="N28" i="4"/>
  <c r="J22" i="4"/>
  <c r="K22" i="4"/>
  <c r="L22" i="4"/>
  <c r="M22" i="4"/>
  <c r="N22" i="4"/>
  <c r="J17" i="4"/>
  <c r="K17" i="4"/>
  <c r="L17" i="4"/>
  <c r="M17" i="4"/>
  <c r="N17" i="4"/>
  <c r="B1" i="4"/>
  <c r="B1" i="1"/>
  <c r="B1" i="3"/>
  <c r="N38" i="4" l="1"/>
  <c r="N39" i="4" s="1"/>
  <c r="L38" i="4"/>
  <c r="L39" i="4" s="1"/>
  <c r="J38" i="4"/>
  <c r="J39" i="4" s="1"/>
  <c r="M38" i="4"/>
  <c r="M39" i="4" s="1"/>
  <c r="K38" i="4"/>
  <c r="K39" i="4" s="1"/>
  <c r="J3" i="4" l="1"/>
  <c r="J40" i="4" s="1"/>
  <c r="K3" i="4" l="1"/>
  <c r="K40" i="4" s="1"/>
  <c r="L3" i="4" l="1"/>
  <c r="L40" i="4" s="1"/>
  <c r="M3" i="4" l="1"/>
  <c r="M40" i="4" s="1"/>
  <c r="N3" i="4"/>
  <c r="N40" i="4" s="1"/>
</calcChain>
</file>

<file path=xl/sharedStrings.xml><?xml version="1.0" encoding="utf-8"?>
<sst xmlns="http://schemas.openxmlformats.org/spreadsheetml/2006/main" count="150" uniqueCount="134">
  <si>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</si>
  <si>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</si>
  <si>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</si>
  <si>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</si>
  <si>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</si>
  <si>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</si>
  <si>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</si>
  <si>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</si>
  <si>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</si>
  <si>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</si>
  <si>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</si>
  <si>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</si>
  <si>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</si>
  <si>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</si>
  <si>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</si>
  <si>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</si>
  <si>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</si>
  <si>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</si>
  <si>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</si>
  <si>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</si>
  <si>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</si>
  <si>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</si>
  <si>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</si>
  <si>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</si>
  <si>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</si>
  <si>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</si>
  <si>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</si>
  <si>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</si>
  <si>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</si>
  <si>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</si>
  <si>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</si>
  <si>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</si>
  <si>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</si>
  <si>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</si>
  <si>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</si>
  <si>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</si>
  <si>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</si>
  <si>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</si>
  <si>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</si>
  <si>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</si>
  <si>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</si>
  <si>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</si>
  <si>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</si>
  <si>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</si>
  <si>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</si>
  <si>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</si>
  <si>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</si>
  <si>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</si>
  <si>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</si>
  <si>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</si>
  <si>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</si>
  <si>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</si>
  <si>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</si>
  <si>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</si>
  <si>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</si>
  <si>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</si>
  <si>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</si>
  <si>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</si>
  <si>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</si>
  <si>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</si>
  <si>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</si>
  <si>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</si>
  <si>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</si>
  <si>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</si>
  <si>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</si>
  <si>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</si>
  <si>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</si>
  <si>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</si>
  <si>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</si>
  <si>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</si>
  <si>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</si>
  <si>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</si>
  <si>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</si>
  <si>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</si>
  <si>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</si>
  <si>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</si>
  <si>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</si>
  <si>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</si>
  <si>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</si>
  <si>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</si>
  <si>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</si>
  <si>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</si>
  <si>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</si>
  <si>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</si>
  <si>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</si>
  <si>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</si>
  <si>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</si>
  <si>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</si>
  <si>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</si>
  <si>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</si>
  <si>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</si>
  <si>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</si>
  <si>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</si>
  <si>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</si>
  <si>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</si>
  <si>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</si>
  <si>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</si>
  <si>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rok 2019</t>
  </si>
  <si>
    <t>Skutočnosť                    k 31.1.2019</t>
  </si>
  <si>
    <t>Skutočnosť                    k 28.2.2019</t>
  </si>
  <si>
    <t>Skutočnosť                    k 31.3.2019</t>
  </si>
  <si>
    <t>Skutočnosť                    k 30.4.2019</t>
  </si>
  <si>
    <t>Skutočnosť                    k 31.5.2019</t>
  </si>
  <si>
    <t>Skutočnosť                    k 30.6.2019</t>
  </si>
  <si>
    <t>Skutočnosť                    k 31.7.2019</t>
  </si>
  <si>
    <t>Skutočnosť                    k 31.8.2019</t>
  </si>
  <si>
    <t>Skutočnosť                    k 30.9.2019</t>
  </si>
  <si>
    <t>Skutočnosť                    k 31.10.2019</t>
  </si>
  <si>
    <t>Skutočnosť                    k 30.11.2019</t>
  </si>
  <si>
    <t>Skutočnosť                    k 31.12.2019</t>
  </si>
  <si>
    <t>Výhľad 08_2019</t>
  </si>
  <si>
    <t>Výhľad 09_2019</t>
  </si>
  <si>
    <t>Výhľad 10_2019</t>
  </si>
  <si>
    <t>Výhľad 11_2019</t>
  </si>
  <si>
    <t>Výhľad 12_2019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</si>
  <si>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</si>
  <si>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</si>
  <si>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</si>
  <si>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</si>
  <si>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Počet JZS</t>
  </si>
  <si>
    <t xml:space="preserve">Komentár: </t>
  </si>
  <si>
    <t>Uvedený je aj počet JZS, ktorú UNM vykazuje do zdravotných poisťovní na základe zmlúv.</t>
  </si>
  <si>
    <t>Skutočnosť 1/2019</t>
  </si>
  <si>
    <t>Skutočnosť 2/2019</t>
  </si>
  <si>
    <t>Výhľad    5/2019</t>
  </si>
  <si>
    <t>Celková suma fakturovaná dodávateľmi</t>
  </si>
  <si>
    <t>Celková suma platieb dodávateľom</t>
  </si>
  <si>
    <t>Skutočnosť 3/2019</t>
  </si>
  <si>
    <t>Výhľad    6/2019</t>
  </si>
  <si>
    <t>Apríl 2019</t>
  </si>
  <si>
    <t>Skutočnosť 4/2019</t>
  </si>
  <si>
    <t>Výhľad     7/2019</t>
  </si>
  <si>
    <t>Apríl</t>
  </si>
  <si>
    <t>Január - Apríl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</si>
</sst>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\(#,##0\);\-"/>
    <numFmt numFmtId="165" formatCode="#,##0;[Red]\ \(#,##0\);\-"/>
    <numFmt numFmtId="166" formatCode="#,##0.000"/>
    <numFmt numFmtId="167" formatCode="#,##0.0000"/>
  </numFmts>
  <fonts count="24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0" fontId="7" fillId="0" borderId="0" applyFont="0" applyFill="0" applyBorder="0" applyAlignment="0" applyProtection="0"/>
    <xf numFmtId="0" fontId="20" fillId="0" borderId="0"/>
    <xf numFmtId="0" fontId="20" fillId="0" borderId="0"/>
    <xf numFmtId="0" fontId="8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2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0" fillId="0" borderId="1" xfId="0" applyBorder="1"/>
    <xf numFmtId="0" fontId="4" fillId="0" borderId="0" xfId="0" applyFont="1" applyBorder="1"/>
    <xf numFmtId="164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0" fillId="0" borderId="0" xfId="0" applyFill="1"/>
    <xf numFmtId="0" fontId="8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3" fontId="13" fillId="0" borderId="1" xfId="0" applyNumberFormat="1" applyFont="1" applyBorder="1"/>
    <xf numFmtId="3" fontId="16" fillId="0" borderId="1" xfId="0" applyNumberFormat="1" applyFont="1" applyBorder="1"/>
    <xf numFmtId="0" fontId="11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7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8" fillId="0" borderId="1" xfId="0" applyFont="1" applyFill="1" applyBorder="1"/>
    <xf numFmtId="0" fontId="12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0" fontId="13" fillId="0" borderId="9" xfId="0" applyFont="1" applyBorder="1" applyAlignment="1">
      <alignment horizontal="center"/>
    </xf>
    <xf numFmtId="16" fontId="13" fillId="0" borderId="9" xfId="0" applyNumberFormat="1" applyFont="1" applyBorder="1"/>
    <xf numFmtId="16" fontId="16" fillId="0" borderId="9" xfId="0" applyNumberFormat="1" applyFont="1" applyBorder="1"/>
    <xf numFmtId="16" fontId="13" fillId="0" borderId="9" xfId="0" applyNumberFormat="1" applyFont="1" applyBorder="1" applyAlignment="1">
      <alignment horizontal="center"/>
    </xf>
    <xf numFmtId="3" fontId="13" fillId="4" borderId="5" xfId="0" applyNumberFormat="1" applyFont="1" applyFill="1" applyBorder="1" applyAlignment="1">
      <alignment horizontal="right"/>
    </xf>
    <xf numFmtId="0" fontId="8" fillId="5" borderId="1" xfId="0" applyFont="1" applyFill="1" applyBorder="1"/>
    <xf numFmtId="3" fontId="13" fillId="5" borderId="1" xfId="0" applyNumberFormat="1" applyFont="1" applyFill="1" applyBorder="1"/>
    <xf numFmtId="0" fontId="13" fillId="0" borderId="0" xfId="0" applyFont="1"/>
    <xf numFmtId="3" fontId="0" fillId="0" borderId="0" xfId="0" applyNumberFormat="1"/>
    <xf numFmtId="3" fontId="8" fillId="0" borderId="0" xfId="0" applyNumberFormat="1" applyFont="1"/>
    <xf numFmtId="3" fontId="13" fillId="0" borderId="10" xfId="0" applyNumberFormat="1" applyFont="1" applyBorder="1"/>
    <xf numFmtId="3" fontId="16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6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6" xfId="0" applyFont="1" applyBorder="1"/>
    <xf numFmtId="0" fontId="4" fillId="0" borderId="0" xfId="0" applyFont="1" applyFill="1" applyBorder="1"/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4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49" fontId="4" fillId="0" borderId="15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22" fillId="2" borderId="1" xfId="0" applyNumberFormat="1" applyFont="1" applyFill="1" applyBorder="1" applyAlignment="1">
      <alignment horizontal="center" vertical="center" wrapText="1"/>
    </xf>
    <xf numFmtId="3" fontId="13" fillId="4" borderId="25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6" fillId="0" borderId="1" xfId="0" applyNumberFormat="1" applyFont="1" applyFill="1" applyBorder="1"/>
    <xf numFmtId="3" fontId="13" fillId="0" borderId="10" xfId="0" applyNumberFormat="1" applyFont="1" applyFill="1" applyBorder="1"/>
    <xf numFmtId="0" fontId="13" fillId="0" borderId="9" xfId="0" applyFont="1" applyFill="1" applyBorder="1" applyAlignment="1">
      <alignment horizontal="center"/>
    </xf>
    <xf numFmtId="3" fontId="16" fillId="0" borderId="10" xfId="0" applyNumberFormat="1" applyFont="1" applyFill="1" applyBorder="1"/>
    <xf numFmtId="0" fontId="13" fillId="0" borderId="2" xfId="0" applyNumberFormat="1" applyFont="1" applyFill="1" applyBorder="1"/>
    <xf numFmtId="0" fontId="14" fillId="0" borderId="9" xfId="0" applyFont="1" applyFill="1" applyBorder="1"/>
    <xf numFmtId="0" fontId="13" fillId="0" borderId="2" xfId="0" applyNumberFormat="1" applyFont="1" applyBorder="1"/>
    <xf numFmtId="0" fontId="13" fillId="0" borderId="2" xfId="0" applyNumberFormat="1" applyFont="1" applyBorder="1" applyAlignment="1">
      <alignment horizontal="left"/>
    </xf>
    <xf numFmtId="0" fontId="16" fillId="3" borderId="2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0" fontId="14" fillId="4" borderId="16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center"/>
    </xf>
    <xf numFmtId="0" fontId="0" fillId="8" borderId="1" xfId="0" applyFont="1" applyFill="1" applyBorder="1"/>
    <xf numFmtId="0" fontId="4" fillId="12" borderId="1" xfId="0" applyFont="1" applyFill="1" applyBorder="1" applyAlignment="1">
      <alignment horizontal="left"/>
    </xf>
    <xf numFmtId="0" fontId="4" fillId="13" borderId="1" xfId="0" applyFont="1" applyFill="1" applyBorder="1"/>
    <xf numFmtId="49" fontId="21" fillId="9" borderId="5" xfId="0" applyNumberFormat="1" applyFont="1" applyFill="1" applyBorder="1" applyAlignment="1">
      <alignment horizontal="center" vertical="center"/>
    </xf>
    <xf numFmtId="49" fontId="21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4" fillId="12" borderId="1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4" fillId="3" borderId="0" xfId="5" applyFont="1" applyFill="1" applyBorder="1"/>
    <xf numFmtId="0" fontId="15" fillId="0" borderId="0" xfId="0" applyFont="1" applyBorder="1"/>
    <xf numFmtId="0" fontId="13" fillId="0" borderId="0" xfId="0" applyNumberFormat="1" applyFont="1" applyBorder="1"/>
    <xf numFmtId="49" fontId="14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4" fillId="0" borderId="12" xfId="0" applyFont="1" applyFill="1" applyBorder="1"/>
    <xf numFmtId="0" fontId="13" fillId="0" borderId="27" xfId="0" applyNumberFormat="1" applyFont="1" applyFill="1" applyBorder="1"/>
    <xf numFmtId="3" fontId="13" fillId="0" borderId="13" xfId="0" applyNumberFormat="1" applyFont="1" applyFill="1" applyBorder="1"/>
    <xf numFmtId="3" fontId="16" fillId="0" borderId="13" xfId="0" applyNumberFormat="1" applyFont="1" applyFill="1" applyBorder="1"/>
    <xf numFmtId="3" fontId="13" fillId="0" borderId="24" xfId="0" applyNumberFormat="1" applyFont="1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4" fillId="11" borderId="1" xfId="0" applyFont="1" applyFill="1" applyBorder="1"/>
    <xf numFmtId="3" fontId="15" fillId="11" borderId="1" xfId="13" applyNumberFormat="1" applyFont="1" applyFill="1" applyBorder="1"/>
    <xf numFmtId="3" fontId="4" fillId="11" borderId="2" xfId="0" applyNumberFormat="1" applyFont="1" applyFill="1" applyBorder="1" applyAlignment="1">
      <alignment horizontal="right"/>
    </xf>
    <xf numFmtId="0" fontId="6" fillId="15" borderId="3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14" fillId="14" borderId="7" xfId="0" applyFont="1" applyFill="1" applyBorder="1"/>
    <xf numFmtId="0" fontId="13" fillId="14" borderId="8" xfId="0" applyNumberFormat="1" applyFont="1" applyFill="1" applyBorder="1"/>
    <xf numFmtId="3" fontId="13" fillId="14" borderId="8" xfId="0" applyNumberFormat="1" applyFont="1" applyFill="1" applyBorder="1"/>
    <xf numFmtId="0" fontId="14" fillId="16" borderId="7" xfId="0" applyFont="1" applyFill="1" applyBorder="1"/>
    <xf numFmtId="0" fontId="13" fillId="16" borderId="8" xfId="0" applyNumberFormat="1" applyFont="1" applyFill="1" applyBorder="1"/>
    <xf numFmtId="3" fontId="13" fillId="16" borderId="8" xfId="0" applyNumberFormat="1" applyFont="1" applyFill="1" applyBorder="1"/>
    <xf numFmtId="0" fontId="13" fillId="8" borderId="9" xfId="0" applyFont="1" applyFill="1" applyBorder="1" applyAlignment="1">
      <alignment horizontal="center"/>
    </xf>
    <xf numFmtId="0" fontId="13" fillId="8" borderId="2" xfId="0" applyNumberFormat="1" applyFont="1" applyFill="1" applyBorder="1"/>
    <xf numFmtId="3" fontId="16" fillId="8" borderId="1" xfId="13" applyNumberFormat="1" applyFont="1" applyFill="1" applyBorder="1" applyAlignment="1">
      <alignment horizontal="right"/>
    </xf>
    <xf numFmtId="3" fontId="16" fillId="8" borderId="10" xfId="13" applyNumberFormat="1" applyFont="1" applyFill="1" applyBorder="1" applyAlignment="1">
      <alignment horizontal="right"/>
    </xf>
    <xf numFmtId="0" fontId="13" fillId="7" borderId="9" xfId="0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left"/>
    </xf>
    <xf numFmtId="3" fontId="16" fillId="7" borderId="1" xfId="13" applyNumberFormat="1" applyFont="1" applyFill="1" applyBorder="1" applyAlignment="1">
      <alignment horizontal="right"/>
    </xf>
    <xf numFmtId="3" fontId="16" fillId="7" borderId="10" xfId="13" applyNumberFormat="1" applyFont="1" applyFill="1" applyBorder="1" applyAlignment="1">
      <alignment horizontal="right"/>
    </xf>
    <xf numFmtId="3" fontId="13" fillId="7" borderId="1" xfId="13" applyNumberFormat="1" applyFont="1" applyFill="1" applyBorder="1" applyAlignment="1">
      <alignment horizontal="right"/>
    </xf>
    <xf numFmtId="3" fontId="13" fillId="7" borderId="10" xfId="13" applyNumberFormat="1" applyFont="1" applyFill="1" applyBorder="1" applyAlignment="1">
      <alignment horizontal="right"/>
    </xf>
    <xf numFmtId="3" fontId="19" fillId="14" borderId="8" xfId="0" applyNumberFormat="1" applyFont="1" applyFill="1" applyBorder="1"/>
    <xf numFmtId="3" fontId="13" fillId="14" borderId="11" xfId="0" applyNumberFormat="1" applyFont="1" applyFill="1" applyBorder="1"/>
    <xf numFmtId="0" fontId="13" fillId="16" borderId="12" xfId="0" applyFont="1" applyFill="1" applyBorder="1" applyAlignment="1">
      <alignment horizontal="center"/>
    </xf>
    <xf numFmtId="0" fontId="13" fillId="16" borderId="27" xfId="0" applyNumberFormat="1" applyFont="1" applyFill="1" applyBorder="1"/>
    <xf numFmtId="3" fontId="16" fillId="16" borderId="13" xfId="0" applyNumberFormat="1" applyFont="1" applyFill="1" applyBorder="1"/>
    <xf numFmtId="3" fontId="16" fillId="16" borderId="24" xfId="0" applyNumberFormat="1" applyFont="1" applyFill="1" applyBorder="1"/>
    <xf numFmtId="0" fontId="13" fillId="14" borderId="9" xfId="0" applyFont="1" applyFill="1" applyBorder="1" applyAlignment="1">
      <alignment horizontal="center"/>
    </xf>
    <xf numFmtId="0" fontId="13" fillId="14" borderId="2" xfId="0" applyNumberFormat="1" applyFont="1" applyFill="1" applyBorder="1"/>
    <xf numFmtId="3" fontId="13" fillId="14" borderId="1" xfId="13" applyNumberFormat="1" applyFont="1" applyFill="1" applyBorder="1" applyAlignment="1">
      <alignment horizontal="right"/>
    </xf>
    <xf numFmtId="3" fontId="13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8" fillId="12" borderId="8" xfId="0" applyNumberFormat="1" applyFont="1" applyFill="1" applyBorder="1"/>
    <xf numFmtId="3" fontId="18" fillId="12" borderId="8" xfId="0" applyNumberFormat="1" applyFont="1" applyFill="1" applyBorder="1"/>
    <xf numFmtId="3" fontId="3" fillId="12" borderId="8" xfId="0" applyNumberFormat="1" applyFont="1" applyFill="1" applyBorder="1"/>
    <xf numFmtId="3" fontId="0" fillId="12" borderId="11" xfId="0" applyNumberFormat="1" applyFill="1" applyBorder="1"/>
    <xf numFmtId="0" fontId="12" fillId="13" borderId="28" xfId="0" applyNumberFormat="1" applyFont="1" applyFill="1" applyBorder="1" applyAlignment="1"/>
    <xf numFmtId="0" fontId="10" fillId="13" borderId="29" xfId="0" applyNumberFormat="1" applyFont="1" applyFill="1" applyBorder="1" applyAlignment="1"/>
    <xf numFmtId="3" fontId="14" fillId="13" borderId="30" xfId="0" applyNumberFormat="1" applyFont="1" applyFill="1" applyBorder="1"/>
    <xf numFmtId="3" fontId="14" fillId="13" borderId="31" xfId="0" applyNumberFormat="1" applyFont="1" applyFill="1" applyBorder="1"/>
    <xf numFmtId="3" fontId="14" fillId="13" borderId="3" xfId="0" applyNumberFormat="1" applyFont="1" applyFill="1" applyBorder="1" applyAlignment="1">
      <alignment horizontal="right"/>
    </xf>
    <xf numFmtId="3" fontId="14" fillId="13" borderId="26" xfId="0" applyNumberFormat="1" applyFont="1" applyFill="1" applyBorder="1" applyAlignment="1">
      <alignment horizontal="right"/>
    </xf>
    <xf numFmtId="3" fontId="19" fillId="16" borderId="8" xfId="0" applyNumberFormat="1" applyFont="1" applyFill="1" applyBorder="1"/>
    <xf numFmtId="3" fontId="13" fillId="16" borderId="11" xfId="0" applyNumberFormat="1" applyFont="1" applyFill="1" applyBorder="1"/>
    <xf numFmtId="0" fontId="0" fillId="0" borderId="0" xfId="0" applyFill="1" applyAlignment="1"/>
    <xf numFmtId="0" fontId="0" fillId="0" borderId="15" xfId="0" applyFont="1" applyFill="1" applyBorder="1"/>
    <xf numFmtId="3" fontId="0" fillId="0" borderId="1" xfId="5" applyNumberFormat="1" applyFont="1" applyFill="1" applyBorder="1" applyAlignment="1">
      <alignment horizontal="right"/>
    </xf>
    <xf numFmtId="3" fontId="0" fillId="0" borderId="1" xfId="0" applyNumberFormat="1" applyFont="1" applyBorder="1"/>
    <xf numFmtId="0" fontId="0" fillId="0" borderId="0" xfId="0" applyFont="1" applyFill="1" applyBorder="1" applyAlignment="1">
      <alignment horizontal="left"/>
    </xf>
    <xf numFmtId="3" fontId="8" fillId="0" borderId="1" xfId="0" applyNumberFormat="1" applyFont="1" applyBorder="1"/>
    <xf numFmtId="3" fontId="0" fillId="0" borderId="0" xfId="0" applyNumberFormat="1" applyFont="1"/>
    <xf numFmtId="166" fontId="0" fillId="0" borderId="0" xfId="0" applyNumberFormat="1" applyFont="1"/>
    <xf numFmtId="3" fontId="13" fillId="0" borderId="1" xfId="13" applyNumberFormat="1" applyFont="1" applyBorder="1" applyAlignment="1">
      <alignment horizontal="right"/>
    </xf>
    <xf numFmtId="3" fontId="13" fillId="0" borderId="1" xfId="0" applyNumberFormat="1" applyFont="1" applyBorder="1"/>
    <xf numFmtId="3" fontId="16" fillId="0" borderId="1" xfId="13" applyNumberFormat="1" applyFont="1" applyBorder="1" applyAlignment="1">
      <alignment horizontal="right"/>
    </xf>
    <xf numFmtId="3" fontId="16" fillId="0" borderId="1" xfId="0" applyNumberFormat="1" applyFont="1" applyBorder="1"/>
    <xf numFmtId="3" fontId="13" fillId="4" borderId="5" xfId="0" applyNumberFormat="1" applyFont="1" applyFill="1" applyBorder="1" applyAlignment="1">
      <alignment horizontal="right"/>
    </xf>
    <xf numFmtId="3" fontId="13" fillId="5" borderId="1" xfId="0" applyNumberFormat="1" applyFont="1" applyFill="1" applyBorder="1"/>
    <xf numFmtId="3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6" fillId="0" borderId="1" xfId="0" applyNumberFormat="1" applyFont="1" applyFill="1" applyBorder="1"/>
    <xf numFmtId="3" fontId="16" fillId="0" borderId="1" xfId="13" applyNumberFormat="1" applyFont="1" applyFill="1" applyBorder="1" applyAlignment="1">
      <alignment horizontal="right"/>
    </xf>
    <xf numFmtId="3" fontId="13" fillId="0" borderId="1" xfId="13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3" fillId="0" borderId="13" xfId="0" applyNumberFormat="1" applyFont="1" applyFill="1" applyBorder="1"/>
    <xf numFmtId="0" fontId="6" fillId="15" borderId="3" xfId="0" applyFont="1" applyFill="1" applyBorder="1" applyAlignment="1">
      <alignment horizontal="center" vertical="center" wrapText="1"/>
    </xf>
    <xf numFmtId="3" fontId="16" fillId="8" borderId="1" xfId="13" applyNumberFormat="1" applyFont="1" applyFill="1" applyBorder="1" applyAlignment="1">
      <alignment horizontal="right"/>
    </xf>
    <xf numFmtId="3" fontId="16" fillId="7" borderId="1" xfId="13" applyNumberFormat="1" applyFont="1" applyFill="1" applyBorder="1" applyAlignment="1">
      <alignment horizontal="right"/>
    </xf>
    <xf numFmtId="3" fontId="13" fillId="7" borderId="1" xfId="13" applyNumberFormat="1" applyFont="1" applyFill="1" applyBorder="1" applyAlignment="1">
      <alignment horizontal="right"/>
    </xf>
    <xf numFmtId="3" fontId="16" fillId="14" borderId="8" xfId="13" applyNumberFormat="1" applyFont="1" applyFill="1" applyBorder="1" applyAlignment="1">
      <alignment horizontal="right"/>
    </xf>
    <xf numFmtId="3" fontId="16" fillId="16" borderId="13" xfId="0" applyNumberFormat="1" applyFont="1" applyFill="1" applyBorder="1"/>
    <xf numFmtId="3" fontId="13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4" fillId="13" borderId="30" xfId="0" applyNumberFormat="1" applyFont="1" applyFill="1" applyBorder="1" applyAlignment="1">
      <alignment horizontal="right"/>
    </xf>
    <xf numFmtId="3" fontId="14" fillId="13" borderId="30" xfId="0" applyNumberFormat="1" applyFont="1" applyFill="1" applyBorder="1"/>
    <xf numFmtId="3" fontId="14" fillId="13" borderId="3" xfId="0" applyNumberFormat="1" applyFont="1" applyFill="1" applyBorder="1" applyAlignment="1">
      <alignment horizontal="right"/>
    </xf>
    <xf numFmtId="3" fontId="14" fillId="16" borderId="8" xfId="0" applyNumberFormat="1" applyFont="1" applyFill="1" applyBorder="1" applyAlignment="1">
      <alignment horizontal="right"/>
    </xf>
    <xf numFmtId="3" fontId="14" fillId="13" borderId="30" xfId="0" applyNumberFormat="1" applyFont="1" applyFill="1" applyBorder="1" applyAlignment="1">
      <alignment wrapText="1"/>
    </xf>
    <xf numFmtId="3" fontId="4" fillId="0" borderId="2" xfId="0" applyNumberFormat="1" applyFont="1" applyBorder="1" applyAlignment="1">
      <alignment horizontal="right"/>
    </xf>
    <xf numFmtId="167" fontId="8" fillId="0" borderId="1" xfId="0" applyNumberFormat="1" applyFont="1" applyBorder="1"/>
    <xf numFmtId="3" fontId="4" fillId="11" borderId="1" xfId="0" applyNumberFormat="1" applyFont="1" applyFill="1" applyBorder="1" applyAlignment="1">
      <alignment horizontal="right"/>
    </xf>
    <xf numFmtId="3" fontId="0" fillId="10" borderId="1" xfId="0" applyNumberFormat="1" applyFont="1" applyFill="1" applyBorder="1" applyAlignment="1">
      <alignment horizontal="right"/>
    </xf>
    <xf numFmtId="0" fontId="23" fillId="0" borderId="0" xfId="0" applyFont="1" applyFill="1" applyBorder="1"/>
    <xf numFmtId="3" fontId="4" fillId="17" borderId="1" xfId="0" applyNumberFormat="1" applyFont="1" applyFill="1" applyBorder="1" applyAlignment="1">
      <alignment horizontal="right"/>
    </xf>
    <xf numFmtId="3" fontId="4" fillId="13" borderId="1" xfId="0" applyNumberFormat="1" applyFont="1" applyFill="1" applyBorder="1" applyAlignment="1">
      <alignment horizontal="right"/>
    </xf>
    <xf numFmtId="0" fontId="0" fillId="0" borderId="8" xfId="0" applyFont="1" applyBorder="1"/>
    <xf numFmtId="0" fontId="0" fillId="10" borderId="5" xfId="0" applyFont="1" applyFill="1" applyBorder="1"/>
    <xf numFmtId="0" fontId="0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6" borderId="1" xfId="0" applyFont="1" applyFill="1" applyBorder="1"/>
    <xf numFmtId="0" fontId="0" fillId="0" borderId="1" xfId="0" applyFont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6" fontId="0" fillId="0" borderId="1" xfId="5" applyNumberFormat="1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6" fontId="0" fillId="0" borderId="1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166" fontId="4" fillId="0" borderId="2" xfId="0" applyNumberFormat="1" applyFont="1" applyBorder="1" applyAlignment="1">
      <alignment horizontal="right"/>
    </xf>
    <xf numFmtId="49" fontId="21" fillId="9" borderId="14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49" fontId="21" fillId="9" borderId="14" xfId="0" applyNumberFormat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left" vertical="center"/>
    </xf>
    <xf numFmtId="0" fontId="21" fillId="9" borderId="16" xfId="0" applyFont="1" applyFill="1" applyBorder="1" applyAlignment="1">
      <alignment horizontal="left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18" xfId="0" applyFont="1" applyFill="1" applyBorder="1" applyAlignment="1">
      <alignment horizontal="left" vertical="center"/>
    </xf>
    <xf numFmtId="0" fontId="21" fillId="9" borderId="19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2" fillId="13" borderId="21" xfId="0" applyNumberFormat="1" applyFont="1" applyFill="1" applyBorder="1" applyAlignment="1">
      <alignment horizontal="center"/>
    </xf>
    <xf numFmtId="0" fontId="12" fillId="13" borderId="22" xfId="0" applyNumberFormat="1" applyFont="1" applyFill="1" applyBorder="1" applyAlignment="1">
      <alignment horizontal="center"/>
    </xf>
    <xf numFmtId="0" fontId="22" fillId="15" borderId="28" xfId="0" applyFont="1" applyFill="1" applyBorder="1" applyAlignment="1">
      <alignment horizontal="left" vertical="center"/>
    </xf>
    <xf numFmtId="0" fontId="22" fillId="15" borderId="29" xfId="0" applyFont="1" applyFill="1" applyBorder="1" applyAlignment="1">
      <alignment horizontal="left" vertical="center"/>
    </xf>
    <xf numFmtId="9" fontId="4" fillId="17" borderId="1" xfId="0" applyNumberFormat="1" applyFont="1" applyFill="1" applyBorder="1" applyAlignment="1">
      <alignment horizontal="right"/>
    </xf>
    <xf numFmtId="9" fontId="4" fillId="13" borderId="1" xfId="0" applyNumberFormat="1" applyFont="1" applyFill="1" applyBorder="1" applyAlignment="1">
      <alignment horizontal="right"/>
    </xf>
    <xf numFmtId="3" fontId="3" fillId="0" borderId="1" xfId="5" applyNumberForma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9" fontId="0" fillId="0" borderId="6" xfId="0" applyNumberFormat="1" applyFont="1" applyBorder="1" applyAlignment="1">
      <alignment horizontal="right"/>
    </xf>
    <xf numFmtId="9" fontId="0" fillId="10" borderId="1" xfId="0" applyNumberFormat="1" applyFont="1" applyFill="1" applyBorder="1" applyAlignment="1">
      <alignment horizontal="right"/>
    </xf>
  </cellXfs>
  <cellStyles count="20">
    <cellStyle name="čiarky 2" xfId="1"/>
    <cellStyle name="Normal 2" xfId="2"/>
    <cellStyle name="Normal 2 2" xfId="3"/>
    <cellStyle name="Normal 2 2 2" xfId="16"/>
    <cellStyle name="Normal 2 3" xfId="15"/>
    <cellStyle name="Normálna" xfId="0" builtinId="0"/>
    <cellStyle name="Normálna 2" xfId="4"/>
    <cellStyle name="Normálna 3" xfId="5"/>
    <cellStyle name="Normálna 4" xfId="6"/>
    <cellStyle name="Normálna 4 2" xfId="17"/>
    <cellStyle name="normálne 2" xfId="7"/>
    <cellStyle name="normálne 2 2" xfId="8"/>
    <cellStyle name="normálne 2 3" xfId="18"/>
    <cellStyle name="normálne 3" xfId="9"/>
    <cellStyle name="normálne 3 2" xfId="10"/>
    <cellStyle name="normálne 3 3" xfId="19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9" customWidth="1"/>
    <col min="2" max="2" width="14.140625" style="19" customWidth="1"/>
    <col min="3" max="16384" width="9.140625" style="19"/>
  </cols>
  <sheetData>
    <row r="1" spans="1:2" ht="18" customHeight="1" x14ac:dyDescent="0.25">
      <c r="A1" s="17"/>
      <c r="B1" s="18"/>
    </row>
    <row r="2" spans="1:2" ht="23.25" customHeight="1" x14ac:dyDescent="0.2">
      <c r="A2" s="20"/>
      <c r="B2" s="21"/>
    </row>
    <row r="3" spans="1:2" ht="23.25" customHeight="1" x14ac:dyDescent="0.2">
      <c r="A3" s="22"/>
      <c r="B3" s="21"/>
    </row>
    <row r="4" spans="1:2" ht="23.25" customHeight="1" x14ac:dyDescent="0.2">
      <c r="A4" s="22"/>
      <c r="B4" s="21"/>
    </row>
    <row r="5" spans="1:2" ht="23.25" customHeight="1" x14ac:dyDescent="0.2">
      <c r="A5" s="22"/>
      <c r="B5" s="21"/>
    </row>
    <row r="6" spans="1:2" ht="23.25" customHeight="1" x14ac:dyDescent="0.2">
      <c r="A6" s="38" t="s">
        <v>49</v>
      </c>
      <c r="B6" s="21"/>
    </row>
    <row r="7" spans="1:2" ht="23.25" customHeight="1" x14ac:dyDescent="0.25">
      <c r="A7" s="23"/>
      <c r="B7" s="21"/>
    </row>
    <row r="8" spans="1:2" ht="23.25" customHeight="1" x14ac:dyDescent="0.25">
      <c r="A8" s="24"/>
      <c r="B8" s="21"/>
    </row>
    <row r="9" spans="1:2" ht="23.25" customHeight="1" x14ac:dyDescent="0.2">
      <c r="A9" s="25" t="s">
        <v>118</v>
      </c>
      <c r="B9" s="21"/>
    </row>
    <row r="10" spans="1:2" ht="23.25" customHeight="1" x14ac:dyDescent="0.2">
      <c r="B10" s="21"/>
    </row>
    <row r="11" spans="1:2" ht="23.25" customHeight="1" x14ac:dyDescent="0.2">
      <c r="B11" s="21"/>
    </row>
    <row r="12" spans="1:2" ht="23.25" customHeight="1" x14ac:dyDescent="0.2">
      <c r="B12" s="21"/>
    </row>
    <row r="13" spans="1:2" ht="23.25" customHeight="1" x14ac:dyDescent="0.2">
      <c r="A13" s="22"/>
      <c r="B13" s="21"/>
    </row>
    <row r="14" spans="1:2" ht="23.25" customHeight="1" x14ac:dyDescent="0.2">
      <c r="A14" s="22"/>
      <c r="B14" s="21"/>
    </row>
    <row r="15" spans="1:2" ht="23.25" customHeight="1" x14ac:dyDescent="0.2">
      <c r="A15" s="22"/>
      <c r="B15" s="21"/>
    </row>
    <row r="16" spans="1:2" ht="23.25" customHeight="1" x14ac:dyDescent="0.25">
      <c r="A16" s="26"/>
      <c r="B16" s="21"/>
    </row>
    <row r="17" spans="1:2" ht="20.25" customHeight="1" x14ac:dyDescent="0.25">
      <c r="A17" s="27" t="s">
        <v>129</v>
      </c>
      <c r="B17" s="21"/>
    </row>
    <row r="18" spans="1:2" ht="23.25" customHeight="1" x14ac:dyDescent="0.2">
      <c r="A18" s="22"/>
      <c r="B18" s="21"/>
    </row>
    <row r="19" spans="1:2" ht="23.25" customHeight="1" x14ac:dyDescent="0.2">
      <c r="A19" s="28"/>
      <c r="B19" s="21"/>
    </row>
    <row r="20" spans="1:2" ht="23.25" customHeight="1" x14ac:dyDescent="0.2">
      <c r="A20" s="172" t="s">
        <v>115</v>
      </c>
      <c r="B20" s="21"/>
    </row>
    <row r="21" spans="1:2" ht="23.25" customHeight="1" x14ac:dyDescent="0.2">
      <c r="A21" s="19" t="s">
        <v>116</v>
      </c>
      <c r="B21" s="21"/>
    </row>
    <row r="22" spans="1:2" ht="23.25" customHeight="1" x14ac:dyDescent="0.2">
      <c r="A22" s="19" t="s">
        <v>117</v>
      </c>
      <c r="B22" s="21"/>
    </row>
    <row r="23" spans="1:2" ht="23.25" customHeight="1" x14ac:dyDescent="0.2">
      <c r="A23" s="22"/>
      <c r="B23" s="21"/>
    </row>
    <row r="24" spans="1:2" ht="23.25" customHeight="1" x14ac:dyDescent="0.2">
      <c r="A24" s="29"/>
      <c r="B24" s="21"/>
    </row>
    <row r="25" spans="1:2" x14ac:dyDescent="0.2">
      <c r="A25" s="22" t="s">
        <v>92</v>
      </c>
    </row>
    <row r="26" spans="1:2" x14ac:dyDescent="0.2">
      <c r="A26" s="22" t="s">
        <v>93</v>
      </c>
    </row>
    <row r="27" spans="1:2" x14ac:dyDescent="0.2">
      <c r="A27" s="22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" customWidth="1"/>
    <col min="2" max="2" width="37.7109375" style="30" customWidth="1"/>
    <col min="3" max="3" width="16.7109375" style="31" customWidth="1"/>
    <col min="4" max="4" width="16.7109375" style="32" customWidth="1"/>
    <col min="5" max="5" width="16.85546875" style="32" bestFit="1" customWidth="1"/>
    <col min="6" max="7" width="16.7109375" style="32" customWidth="1"/>
    <col min="8" max="8" width="16.85546875" style="32" bestFit="1" customWidth="1"/>
    <col min="9" max="10" width="9.140625" style="1"/>
    <col min="11" max="11" width="12.5703125" style="1" bestFit="1" customWidth="1"/>
    <col min="12" max="16384" width="9.140625" style="1"/>
  </cols>
  <sheetData>
    <row r="1" spans="1:13" ht="20.100000000000001" customHeight="1" x14ac:dyDescent="0.2">
      <c r="A1" s="3"/>
      <c r="B1" s="30" t="str">
        <f>Cover!A9</f>
        <v>Univerzitná nemocnica Martin</v>
      </c>
      <c r="H1" s="32" t="s">
        <v>97</v>
      </c>
      <c r="I1" s="43"/>
      <c r="J1" s="43"/>
    </row>
    <row r="2" spans="1:13" ht="20.100000000000001" customHeight="1" x14ac:dyDescent="0.2">
      <c r="A2" s="240" t="s">
        <v>0</v>
      </c>
      <c r="B2" s="241"/>
      <c r="C2" s="234" t="s">
        <v>9</v>
      </c>
      <c r="D2" s="235"/>
      <c r="E2" s="236"/>
      <c r="F2" s="237" t="s">
        <v>10</v>
      </c>
      <c r="G2" s="238"/>
      <c r="H2" s="239"/>
    </row>
    <row r="3" spans="1:13" ht="20.100000000000001" customHeight="1" x14ac:dyDescent="0.2">
      <c r="A3" s="242"/>
      <c r="B3" s="243"/>
      <c r="C3" s="234" t="s">
        <v>132</v>
      </c>
      <c r="D3" s="235"/>
      <c r="E3" s="236"/>
      <c r="F3" s="234" t="s">
        <v>133</v>
      </c>
      <c r="G3" s="235"/>
      <c r="H3" s="236"/>
    </row>
    <row r="4" spans="1:13" ht="20.100000000000001" customHeight="1" x14ac:dyDescent="0.2">
      <c r="A4" s="244"/>
      <c r="B4" s="243"/>
      <c r="C4" s="101" t="s">
        <v>11</v>
      </c>
      <c r="D4" s="102" t="s">
        <v>12</v>
      </c>
      <c r="E4" s="102" t="s">
        <v>72</v>
      </c>
      <c r="F4" s="101" t="s">
        <v>11</v>
      </c>
      <c r="G4" s="102" t="s">
        <v>12</v>
      </c>
      <c r="H4" s="102" t="s">
        <v>72</v>
      </c>
    </row>
    <row r="5" spans="1:13" ht="20.100000000000001" customHeight="1" x14ac:dyDescent="0.2">
      <c r="A5" s="76" t="s">
        <v>51</v>
      </c>
      <c r="B5" s="79"/>
      <c r="C5" s="81"/>
      <c r="D5" s="80"/>
      <c r="E5" s="80"/>
      <c r="F5" s="81"/>
      <c r="G5" s="80"/>
      <c r="H5" s="80"/>
    </row>
    <row r="6" spans="1:13" ht="20.100000000000001" customHeight="1" x14ac:dyDescent="0.2">
      <c r="A6" s="218">
        <v>1</v>
      </c>
      <c r="B6" s="213" t="s">
        <v>13</v>
      </c>
      <c r="C6" s="175">
        <v>5300</v>
      </c>
      <c r="D6" s="177">
        <v>5369.3151799999996</v>
      </c>
      <c r="E6" s="106">
        <f t="shared" ref="E6:E14" si="0">D6/C6</f>
        <v>1.0130783358490565</v>
      </c>
      <c r="F6" s="175">
        <v>20406</v>
      </c>
      <c r="G6" s="175">
        <v>20466.460059999998</v>
      </c>
      <c r="H6" s="106">
        <f t="shared" ref="H6:H14" si="1">G6/F6</f>
        <v>1.0029628570028422</v>
      </c>
      <c r="K6" s="60"/>
      <c r="L6" s="178"/>
      <c r="M6" s="178"/>
    </row>
    <row r="7" spans="1:13" ht="20.100000000000001" customHeight="1" x14ac:dyDescent="0.2">
      <c r="A7" s="218">
        <v>2</v>
      </c>
      <c r="B7" s="6" t="s">
        <v>14</v>
      </c>
      <c r="C7" s="175">
        <v>1200</v>
      </c>
      <c r="D7" s="177">
        <v>1228.09646</v>
      </c>
      <c r="E7" s="106">
        <f t="shared" si="0"/>
        <v>1.0234137166666666</v>
      </c>
      <c r="F7" s="175">
        <v>5151</v>
      </c>
      <c r="G7" s="175">
        <v>5242.2726700000003</v>
      </c>
      <c r="H7" s="106">
        <f t="shared" si="1"/>
        <v>1.0177194078819647</v>
      </c>
      <c r="K7" s="60"/>
      <c r="L7" s="178"/>
      <c r="M7" s="178"/>
    </row>
    <row r="8" spans="1:13" ht="20.100000000000001" customHeight="1" x14ac:dyDescent="0.2">
      <c r="A8" s="218">
        <v>3</v>
      </c>
      <c r="B8" s="6" t="s">
        <v>15</v>
      </c>
      <c r="C8" s="175">
        <v>170</v>
      </c>
      <c r="D8" s="177">
        <v>164.48062999999999</v>
      </c>
      <c r="E8" s="106">
        <f t="shared" si="0"/>
        <v>0.96753311764705874</v>
      </c>
      <c r="F8" s="175">
        <v>1033</v>
      </c>
      <c r="G8" s="175">
        <v>1115.83763</v>
      </c>
      <c r="H8" s="106">
        <f t="shared" si="1"/>
        <v>1.0801913165537269</v>
      </c>
      <c r="K8" s="60"/>
      <c r="L8" s="178"/>
      <c r="M8" s="178"/>
    </row>
    <row r="9" spans="1:13" ht="20.100000000000001" customHeight="1" x14ac:dyDescent="0.2">
      <c r="A9" s="219">
        <v>4</v>
      </c>
      <c r="B9" s="98" t="s">
        <v>16</v>
      </c>
      <c r="C9" s="105">
        <f t="shared" ref="C9:G9" si="2">SUM(C6:C8)</f>
        <v>6670</v>
      </c>
      <c r="D9" s="105">
        <f t="shared" si="2"/>
        <v>6761.8922699999994</v>
      </c>
      <c r="E9" s="108">
        <f t="shared" si="0"/>
        <v>1.0137769520239879</v>
      </c>
      <c r="F9" s="105">
        <f t="shared" si="2"/>
        <v>26590</v>
      </c>
      <c r="G9" s="105">
        <f t="shared" si="2"/>
        <v>26824.570359999998</v>
      </c>
      <c r="H9" s="108">
        <f t="shared" si="1"/>
        <v>1.0088217510342232</v>
      </c>
      <c r="K9" s="60"/>
      <c r="L9" s="178"/>
      <c r="M9" s="178"/>
    </row>
    <row r="10" spans="1:13" s="45" customFormat="1" ht="20.100000000000001" customHeight="1" x14ac:dyDescent="0.2">
      <c r="A10" s="220">
        <v>5</v>
      </c>
      <c r="B10" s="46" t="s">
        <v>17</v>
      </c>
      <c r="C10" s="175">
        <f>500-45</f>
        <v>455</v>
      </c>
      <c r="D10" s="177">
        <v>993.38666000000001</v>
      </c>
      <c r="E10" s="107">
        <f t="shared" si="0"/>
        <v>2.1832673846153847</v>
      </c>
      <c r="F10" s="175">
        <v>1920</v>
      </c>
      <c r="G10" s="175">
        <v>2462.5050700000002</v>
      </c>
      <c r="H10" s="107">
        <f t="shared" si="1"/>
        <v>1.2825547239583335</v>
      </c>
      <c r="K10" s="60"/>
      <c r="L10" s="178"/>
      <c r="M10" s="178"/>
    </row>
    <row r="11" spans="1:13" s="45" customFormat="1" ht="20.100000000000001" customHeight="1" x14ac:dyDescent="0.2">
      <c r="A11" s="221">
        <v>6</v>
      </c>
      <c r="B11" s="56" t="s">
        <v>52</v>
      </c>
      <c r="C11" s="175">
        <v>31</v>
      </c>
      <c r="D11" s="177">
        <v>2.0562</v>
      </c>
      <c r="E11" s="107">
        <f t="shared" si="0"/>
        <v>6.632903225806451E-2</v>
      </c>
      <c r="F11" s="175">
        <v>95</v>
      </c>
      <c r="G11" s="175">
        <v>44.504509999999996</v>
      </c>
      <c r="H11" s="107">
        <f t="shared" si="1"/>
        <v>0.46846852631578945</v>
      </c>
      <c r="K11" s="60"/>
      <c r="L11" s="178"/>
      <c r="M11" s="178"/>
    </row>
    <row r="12" spans="1:13" s="45" customFormat="1" ht="20.100000000000001" customHeight="1" x14ac:dyDescent="0.2">
      <c r="A12" s="221">
        <v>7</v>
      </c>
      <c r="B12" s="56" t="s">
        <v>53</v>
      </c>
      <c r="C12" s="175">
        <v>109</v>
      </c>
      <c r="D12" s="177">
        <v>118.55838</v>
      </c>
      <c r="E12" s="107">
        <f t="shared" si="0"/>
        <v>1.0876915596330274</v>
      </c>
      <c r="F12" s="175">
        <v>460</v>
      </c>
      <c r="G12" s="175">
        <v>473.20672000000002</v>
      </c>
      <c r="H12" s="107">
        <f t="shared" si="1"/>
        <v>1.0287102608695653</v>
      </c>
      <c r="K12" s="60"/>
      <c r="L12" s="178"/>
      <c r="M12" s="178"/>
    </row>
    <row r="13" spans="1:13" ht="20.100000000000001" customHeight="1" x14ac:dyDescent="0.2">
      <c r="A13" s="221">
        <v>8</v>
      </c>
      <c r="B13" s="56" t="s">
        <v>54</v>
      </c>
      <c r="C13" s="175">
        <v>11</v>
      </c>
      <c r="D13" s="177">
        <v>34.073730000000005</v>
      </c>
      <c r="E13" s="107">
        <f t="shared" si="0"/>
        <v>3.0976118181818184</v>
      </c>
      <c r="F13" s="175">
        <v>348</v>
      </c>
      <c r="G13" s="175">
        <v>352.88153</v>
      </c>
      <c r="H13" s="107">
        <f t="shared" si="1"/>
        <v>1.0140273850574713</v>
      </c>
      <c r="K13" s="60"/>
      <c r="L13" s="178"/>
      <c r="M13" s="178"/>
    </row>
    <row r="14" spans="1:13" ht="20.100000000000001" customHeight="1" x14ac:dyDescent="0.2">
      <c r="A14" s="222">
        <v>9</v>
      </c>
      <c r="B14" s="214" t="s">
        <v>18</v>
      </c>
      <c r="C14" s="209">
        <f t="shared" ref="C14:G14" si="3">C9+C10+C11+C13</f>
        <v>7167</v>
      </c>
      <c r="D14" s="209">
        <f t="shared" si="3"/>
        <v>7791.4088599999995</v>
      </c>
      <c r="E14" s="261">
        <f t="shared" si="0"/>
        <v>1.0871227654527695</v>
      </c>
      <c r="F14" s="209">
        <f t="shared" si="3"/>
        <v>28953</v>
      </c>
      <c r="G14" s="209">
        <f t="shared" si="3"/>
        <v>29684.461469999995</v>
      </c>
      <c r="H14" s="261">
        <f t="shared" si="1"/>
        <v>1.0252637540151277</v>
      </c>
      <c r="K14" s="60"/>
      <c r="L14" s="178"/>
      <c r="M14" s="178"/>
    </row>
    <row r="15" spans="1:13" ht="20.100000000000001" customHeight="1" x14ac:dyDescent="0.2">
      <c r="A15" s="76" t="s">
        <v>19</v>
      </c>
      <c r="B15" s="79"/>
      <c r="C15" s="210"/>
      <c r="D15" s="259"/>
      <c r="E15" s="260"/>
      <c r="F15" s="178"/>
      <c r="G15" s="178"/>
      <c r="H15" s="260"/>
      <c r="K15" s="60"/>
      <c r="L15" s="178"/>
      <c r="M15" s="178"/>
    </row>
    <row r="16" spans="1:13" ht="20.100000000000001" customHeight="1" x14ac:dyDescent="0.2">
      <c r="A16" s="218">
        <v>10</v>
      </c>
      <c r="B16" s="77" t="s">
        <v>20</v>
      </c>
      <c r="C16" s="175">
        <v>4700</v>
      </c>
      <c r="D16" s="177">
        <v>4724.28521</v>
      </c>
      <c r="E16" s="106">
        <f t="shared" ref="E16:E34" si="4">D16/C16</f>
        <v>1.0051670659574468</v>
      </c>
      <c r="F16" s="175">
        <v>18505</v>
      </c>
      <c r="G16" s="175">
        <v>18496.64978</v>
      </c>
      <c r="H16" s="106">
        <f t="shared" ref="H16:H34" si="5">G16/F16</f>
        <v>0.99954875871386106</v>
      </c>
      <c r="K16" s="60"/>
      <c r="L16" s="178"/>
      <c r="M16" s="178"/>
    </row>
    <row r="17" spans="1:13" ht="20.100000000000001" customHeight="1" x14ac:dyDescent="0.2">
      <c r="A17" s="223">
        <v>41285</v>
      </c>
      <c r="B17" s="69" t="s">
        <v>21</v>
      </c>
      <c r="C17" s="175">
        <v>1000</v>
      </c>
      <c r="D17" s="177">
        <v>1109.5137500000001</v>
      </c>
      <c r="E17" s="107">
        <f t="shared" si="4"/>
        <v>1.1095137500000001</v>
      </c>
      <c r="F17" s="175">
        <v>3829</v>
      </c>
      <c r="G17" s="175">
        <v>4343.0491499999998</v>
      </c>
      <c r="H17" s="107">
        <f t="shared" si="5"/>
        <v>1.1342515408722904</v>
      </c>
      <c r="K17" s="60"/>
      <c r="L17" s="178"/>
      <c r="M17" s="178"/>
    </row>
    <row r="18" spans="1:13" ht="20.100000000000001" customHeight="1" x14ac:dyDescent="0.2">
      <c r="A18" s="224">
        <v>41316</v>
      </c>
      <c r="B18" s="33" t="s">
        <v>83</v>
      </c>
      <c r="C18" s="175">
        <f>128+4</f>
        <v>132</v>
      </c>
      <c r="D18" s="177">
        <v>116.26992</v>
      </c>
      <c r="E18" s="107">
        <f t="shared" si="4"/>
        <v>0.88083272727272721</v>
      </c>
      <c r="F18" s="175">
        <v>506</v>
      </c>
      <c r="G18" s="175">
        <v>487.42191000000003</v>
      </c>
      <c r="H18" s="107">
        <f t="shared" si="5"/>
        <v>0.9632844071146246</v>
      </c>
      <c r="K18" s="60"/>
      <c r="L18" s="178"/>
      <c r="M18" s="178"/>
    </row>
    <row r="19" spans="1:13" ht="20.100000000000001" customHeight="1" x14ac:dyDescent="0.2">
      <c r="A19" s="224">
        <v>41344</v>
      </c>
      <c r="B19" s="33" t="s">
        <v>84</v>
      </c>
      <c r="C19" s="175">
        <v>122</v>
      </c>
      <c r="D19" s="177">
        <v>105.81638000000001</v>
      </c>
      <c r="E19" s="107">
        <f t="shared" si="4"/>
        <v>0.86734737704918041</v>
      </c>
      <c r="F19" s="175">
        <v>533</v>
      </c>
      <c r="G19" s="175">
        <v>519.29694999999992</v>
      </c>
      <c r="H19" s="107">
        <f t="shared" si="5"/>
        <v>0.97429071294559089</v>
      </c>
      <c r="K19" s="60"/>
      <c r="L19" s="178"/>
      <c r="M19" s="178"/>
    </row>
    <row r="20" spans="1:13" ht="20.100000000000001" customHeight="1" x14ac:dyDescent="0.2">
      <c r="A20" s="224">
        <v>41375</v>
      </c>
      <c r="B20" s="33" t="s">
        <v>85</v>
      </c>
      <c r="C20" s="175">
        <v>1500</v>
      </c>
      <c r="D20" s="177">
        <v>1548.6138000000001</v>
      </c>
      <c r="E20" s="107">
        <f t="shared" si="4"/>
        <v>1.0324092</v>
      </c>
      <c r="F20" s="175">
        <v>5703</v>
      </c>
      <c r="G20" s="175">
        <v>6171.0198399999999</v>
      </c>
      <c r="H20" s="107">
        <f t="shared" si="5"/>
        <v>1.0820655514641417</v>
      </c>
      <c r="K20" s="60"/>
      <c r="L20" s="178"/>
      <c r="M20" s="179"/>
    </row>
    <row r="21" spans="1:13" ht="20.100000000000001" customHeight="1" x14ac:dyDescent="0.2">
      <c r="A21" s="224">
        <v>41405</v>
      </c>
      <c r="B21" s="33" t="s">
        <v>22</v>
      </c>
      <c r="C21" s="175">
        <f>138-10</f>
        <v>128</v>
      </c>
      <c r="D21" s="177">
        <v>180.29013</v>
      </c>
      <c r="E21" s="107">
        <f t="shared" si="4"/>
        <v>1.408516640625</v>
      </c>
      <c r="F21" s="175">
        <v>578</v>
      </c>
      <c r="G21" s="175">
        <v>656.49175000000002</v>
      </c>
      <c r="H21" s="107">
        <f t="shared" si="5"/>
        <v>1.1357988754325259</v>
      </c>
      <c r="K21" s="60"/>
      <c r="L21" s="178"/>
      <c r="M21" s="178"/>
    </row>
    <row r="22" spans="1:13" ht="20.100000000000001" customHeight="1" x14ac:dyDescent="0.2">
      <c r="A22" s="225">
        <v>11</v>
      </c>
      <c r="B22" s="215" t="s">
        <v>23</v>
      </c>
      <c r="C22" s="111">
        <f t="shared" ref="C22:G22" si="6">C17+C18+C19+C20+C21</f>
        <v>2882</v>
      </c>
      <c r="D22" s="111">
        <f t="shared" si="6"/>
        <v>3060.50398</v>
      </c>
      <c r="E22" s="126">
        <f t="shared" si="4"/>
        <v>1.0619375364330326</v>
      </c>
      <c r="F22" s="111">
        <f t="shared" si="6"/>
        <v>11149</v>
      </c>
      <c r="G22" s="111">
        <f t="shared" si="6"/>
        <v>12177.2796</v>
      </c>
      <c r="H22" s="126">
        <f t="shared" si="5"/>
        <v>1.092230657458068</v>
      </c>
      <c r="K22" s="60"/>
      <c r="L22" s="178"/>
      <c r="M22" s="178"/>
    </row>
    <row r="23" spans="1:13" ht="20.100000000000001" customHeight="1" x14ac:dyDescent="0.2">
      <c r="A23" s="218">
        <v>12</v>
      </c>
      <c r="B23" s="33" t="s">
        <v>24</v>
      </c>
      <c r="C23" s="175">
        <f>115-8</f>
        <v>107</v>
      </c>
      <c r="D23" s="177">
        <v>145.00109</v>
      </c>
      <c r="E23" s="107">
        <f t="shared" si="4"/>
        <v>1.3551503738317758</v>
      </c>
      <c r="F23" s="175">
        <v>677</v>
      </c>
      <c r="G23" s="175">
        <v>721.07209999999998</v>
      </c>
      <c r="H23" s="107">
        <f t="shared" si="5"/>
        <v>1.0650991137370753</v>
      </c>
      <c r="K23" s="60"/>
      <c r="L23" s="178"/>
      <c r="M23" s="178"/>
    </row>
    <row r="24" spans="1:13" ht="20.100000000000001" customHeight="1" x14ac:dyDescent="0.2">
      <c r="A24" s="218">
        <v>13</v>
      </c>
      <c r="B24" s="33" t="s">
        <v>25</v>
      </c>
      <c r="C24" s="175">
        <v>205</v>
      </c>
      <c r="D24" s="177">
        <v>124.97055</v>
      </c>
      <c r="E24" s="107">
        <f t="shared" si="4"/>
        <v>0.60961243902439022</v>
      </c>
      <c r="F24" s="175">
        <v>516</v>
      </c>
      <c r="G24" s="175">
        <v>451.06454000000002</v>
      </c>
      <c r="H24" s="107">
        <f t="shared" si="5"/>
        <v>0.87415608527131783</v>
      </c>
      <c r="K24" s="60"/>
      <c r="L24" s="178"/>
      <c r="M24" s="178"/>
    </row>
    <row r="25" spans="1:13" ht="20.100000000000001" customHeight="1" x14ac:dyDescent="0.2">
      <c r="A25" s="218">
        <v>14</v>
      </c>
      <c r="B25" s="33" t="s">
        <v>26</v>
      </c>
      <c r="C25" s="175">
        <f>320-179</f>
        <v>141</v>
      </c>
      <c r="D25" s="177">
        <v>567.99014</v>
      </c>
      <c r="E25" s="107">
        <f t="shared" si="4"/>
        <v>4.0282988652482272</v>
      </c>
      <c r="F25" s="175">
        <v>2087</v>
      </c>
      <c r="G25" s="175">
        <v>2632.0667599999997</v>
      </c>
      <c r="H25" s="107">
        <f t="shared" si="5"/>
        <v>1.2611723814087206</v>
      </c>
      <c r="K25" s="60"/>
      <c r="L25" s="178"/>
      <c r="M25" s="178"/>
    </row>
    <row r="26" spans="1:13" ht="20.100000000000001" customHeight="1" x14ac:dyDescent="0.2">
      <c r="A26" s="226">
        <v>15</v>
      </c>
      <c r="B26" s="216" t="s">
        <v>7</v>
      </c>
      <c r="C26" s="175">
        <v>0</v>
      </c>
      <c r="D26" s="177">
        <v>0</v>
      </c>
      <c r="E26" s="107" t="e">
        <f>D26/C26</f>
        <v>#DIV/0!</v>
      </c>
      <c r="F26" s="175">
        <v>0</v>
      </c>
      <c r="G26" s="175">
        <v>0</v>
      </c>
      <c r="H26" s="107" t="e">
        <f>G26/F26</f>
        <v>#DIV/0!</v>
      </c>
      <c r="K26" s="60"/>
      <c r="L26" s="178"/>
      <c r="M26" s="178"/>
    </row>
    <row r="27" spans="1:13" ht="20.100000000000001" customHeight="1" x14ac:dyDescent="0.2">
      <c r="A27" s="227">
        <v>16</v>
      </c>
      <c r="B27" s="217" t="s">
        <v>27</v>
      </c>
      <c r="C27" s="124">
        <f t="shared" ref="C27:D27" si="7">C16+C22+C23+C24+C25+C26</f>
        <v>8035</v>
      </c>
      <c r="D27" s="124">
        <f t="shared" si="7"/>
        <v>8622.7509699999991</v>
      </c>
      <c r="E27" s="125">
        <f t="shared" si="4"/>
        <v>1.0731488450528934</v>
      </c>
      <c r="F27" s="124">
        <f t="shared" ref="F27:G27" si="8">F16+F22+F23+F24+F25+F26</f>
        <v>32934</v>
      </c>
      <c r="G27" s="124">
        <f t="shared" si="8"/>
        <v>34478.13278</v>
      </c>
      <c r="H27" s="125">
        <f t="shared" si="5"/>
        <v>1.046885673771786</v>
      </c>
      <c r="K27" s="60"/>
      <c r="L27" s="178"/>
      <c r="M27" s="178"/>
    </row>
    <row r="28" spans="1:13" ht="20.100000000000001" customHeight="1" x14ac:dyDescent="0.2">
      <c r="A28" s="228">
        <v>17</v>
      </c>
      <c r="B28" s="99" t="s">
        <v>28</v>
      </c>
      <c r="C28" s="112">
        <f t="shared" ref="C28:D28" si="9">SUM(C14-C27)</f>
        <v>-868</v>
      </c>
      <c r="D28" s="211">
        <f t="shared" si="9"/>
        <v>-831.34210999999959</v>
      </c>
      <c r="E28" s="254">
        <f t="shared" si="4"/>
        <v>0.95776740783410086</v>
      </c>
      <c r="F28" s="211">
        <f t="shared" ref="F28:G28" si="10">SUM(F14-F27)</f>
        <v>-3981</v>
      </c>
      <c r="G28" s="211">
        <f t="shared" si="10"/>
        <v>-4793.6713100000052</v>
      </c>
      <c r="H28" s="254">
        <f t="shared" si="5"/>
        <v>1.2041374805325309</v>
      </c>
      <c r="K28" s="60"/>
      <c r="L28" s="178"/>
      <c r="M28" s="178"/>
    </row>
    <row r="29" spans="1:13" ht="20.100000000000001" customHeight="1" x14ac:dyDescent="0.2">
      <c r="A29" s="229">
        <v>43483</v>
      </c>
      <c r="B29" s="216" t="s">
        <v>29</v>
      </c>
      <c r="C29" s="175">
        <v>85</v>
      </c>
      <c r="D29" s="177">
        <v>129.80680000000001</v>
      </c>
      <c r="E29" s="107">
        <f t="shared" si="4"/>
        <v>1.5271388235294119</v>
      </c>
      <c r="F29" s="175">
        <v>432</v>
      </c>
      <c r="G29" s="175">
        <v>517.40902000000006</v>
      </c>
      <c r="H29" s="107">
        <f t="shared" si="5"/>
        <v>1.197706064814815</v>
      </c>
      <c r="K29" s="60"/>
      <c r="L29" s="178"/>
      <c r="M29" s="178"/>
    </row>
    <row r="30" spans="1:13" ht="20.100000000000001" customHeight="1" x14ac:dyDescent="0.2">
      <c r="A30" s="229">
        <v>43514</v>
      </c>
      <c r="B30" s="216" t="s">
        <v>55</v>
      </c>
      <c r="C30" s="175">
        <v>109</v>
      </c>
      <c r="D30" s="177">
        <v>118.55838</v>
      </c>
      <c r="E30" s="107">
        <f t="shared" si="4"/>
        <v>1.0876915596330274</v>
      </c>
      <c r="F30" s="175">
        <v>460</v>
      </c>
      <c r="G30" s="175">
        <v>473.20672000000002</v>
      </c>
      <c r="H30" s="107">
        <f t="shared" si="5"/>
        <v>1.0287102608695653</v>
      </c>
      <c r="K30" s="60"/>
      <c r="L30" s="178"/>
      <c r="M30" s="178"/>
    </row>
    <row r="31" spans="1:13" ht="20.100000000000001" customHeight="1" x14ac:dyDescent="0.2">
      <c r="A31" s="226">
        <v>19</v>
      </c>
      <c r="B31" s="216" t="s">
        <v>30</v>
      </c>
      <c r="C31" s="175">
        <v>0</v>
      </c>
      <c r="D31" s="177">
        <v>0</v>
      </c>
      <c r="E31" s="107" t="e">
        <f t="shared" si="4"/>
        <v>#DIV/0!</v>
      </c>
      <c r="F31" s="175">
        <v>0</v>
      </c>
      <c r="G31" s="175">
        <v>0</v>
      </c>
      <c r="H31" s="107" t="e">
        <f t="shared" si="5"/>
        <v>#DIV/0!</v>
      </c>
      <c r="K31" s="60"/>
      <c r="L31" s="178"/>
      <c r="M31" s="178"/>
    </row>
    <row r="32" spans="1:13" ht="20.100000000000001" customHeight="1" x14ac:dyDescent="0.2">
      <c r="A32" s="226">
        <v>20</v>
      </c>
      <c r="B32" s="216" t="s">
        <v>31</v>
      </c>
      <c r="C32" s="175">
        <v>0</v>
      </c>
      <c r="D32" s="177">
        <v>29.224070000000001</v>
      </c>
      <c r="E32" s="107" t="e">
        <f t="shared" si="4"/>
        <v>#DIV/0!</v>
      </c>
      <c r="F32" s="175">
        <v>48</v>
      </c>
      <c r="G32" s="175">
        <v>63.1828</v>
      </c>
      <c r="H32" s="107">
        <f t="shared" si="5"/>
        <v>1.3163083333333334</v>
      </c>
      <c r="K32" s="60"/>
      <c r="L32" s="178"/>
      <c r="M32" s="178"/>
    </row>
    <row r="33" spans="1:13" ht="20.100000000000001" customHeight="1" x14ac:dyDescent="0.2">
      <c r="A33" s="226">
        <v>21</v>
      </c>
      <c r="B33" s="216" t="s">
        <v>32</v>
      </c>
      <c r="C33" s="175">
        <v>0</v>
      </c>
      <c r="D33" s="177">
        <v>1.01231</v>
      </c>
      <c r="E33" s="107" t="e">
        <f t="shared" si="4"/>
        <v>#DIV/0!</v>
      </c>
      <c r="F33" s="175">
        <v>1</v>
      </c>
      <c r="G33" s="175">
        <v>2.8003</v>
      </c>
      <c r="H33" s="107">
        <f t="shared" si="5"/>
        <v>2.8003</v>
      </c>
      <c r="K33" s="60"/>
      <c r="L33" s="178"/>
      <c r="M33" s="178"/>
    </row>
    <row r="34" spans="1:13" ht="20.100000000000001" customHeight="1" x14ac:dyDescent="0.2">
      <c r="A34" s="230">
        <v>22</v>
      </c>
      <c r="B34" s="100" t="s">
        <v>33</v>
      </c>
      <c r="C34" s="212">
        <f t="shared" ref="C34" si="11">C28-C29-C31-C32-C33</f>
        <v>-953</v>
      </c>
      <c r="D34" s="212">
        <f>D28-D29-D31-D32-D33</f>
        <v>-991.3852899999996</v>
      </c>
      <c r="E34" s="255">
        <f t="shared" si="4"/>
        <v>1.0402783735571874</v>
      </c>
      <c r="F34" s="212">
        <f t="shared" ref="F34:G34" si="12">F28-F29-F31-F32-F33</f>
        <v>-4462</v>
      </c>
      <c r="G34" s="212">
        <f t="shared" si="12"/>
        <v>-5377.0634300000047</v>
      </c>
      <c r="H34" s="255">
        <f t="shared" si="5"/>
        <v>1.2050792088749451</v>
      </c>
      <c r="K34" s="60"/>
      <c r="L34" s="178"/>
      <c r="M34" s="178"/>
    </row>
    <row r="35" spans="1:13" ht="20.100000000000001" customHeight="1" x14ac:dyDescent="0.2">
      <c r="A35" s="231"/>
      <c r="B35" s="114" t="s">
        <v>68</v>
      </c>
      <c r="C35" s="114"/>
      <c r="D35" s="114"/>
      <c r="E35" s="114"/>
      <c r="F35" s="257"/>
      <c r="G35" s="257"/>
      <c r="H35" s="78"/>
    </row>
    <row r="36" spans="1:13" ht="20.100000000000001" customHeight="1" x14ac:dyDescent="0.2">
      <c r="A36" s="231"/>
      <c r="B36" s="113" t="s">
        <v>69</v>
      </c>
      <c r="C36" s="256"/>
      <c r="D36" s="174">
        <f>385.18+10.65</f>
        <v>395.83</v>
      </c>
      <c r="E36" s="256"/>
      <c r="F36" s="104"/>
      <c r="G36" s="174">
        <f>387.88+10.61</f>
        <v>398.49</v>
      </c>
      <c r="H36" s="258"/>
    </row>
    <row r="37" spans="1:13" ht="20.100000000000001" customHeight="1" x14ac:dyDescent="0.2">
      <c r="A37" s="231"/>
      <c r="B37" s="113" t="s">
        <v>95</v>
      </c>
      <c r="C37" s="174"/>
      <c r="D37" s="174">
        <v>2731</v>
      </c>
      <c r="E37" s="174"/>
      <c r="F37" s="71"/>
      <c r="G37" s="175">
        <v>10735</v>
      </c>
      <c r="H37" s="103"/>
    </row>
    <row r="38" spans="1:13" ht="6" customHeight="1" x14ac:dyDescent="0.2">
      <c r="A38" s="231"/>
      <c r="B38" s="173"/>
      <c r="C38" s="13"/>
      <c r="D38" s="13"/>
      <c r="E38" s="13"/>
      <c r="F38" s="34"/>
      <c r="G38" s="35"/>
      <c r="H38" s="35"/>
    </row>
    <row r="39" spans="1:13" ht="20.100000000000001" customHeight="1" x14ac:dyDescent="0.2">
      <c r="A39" s="231"/>
      <c r="B39" s="113" t="s">
        <v>119</v>
      </c>
      <c r="C39" s="174"/>
      <c r="D39" s="174">
        <v>877</v>
      </c>
      <c r="E39" s="174"/>
      <c r="F39" s="71"/>
      <c r="G39" s="175">
        <v>3171</v>
      </c>
      <c r="H39" s="103"/>
    </row>
    <row r="40" spans="1:13" ht="20.100000000000001" customHeight="1" x14ac:dyDescent="0.2">
      <c r="A40" s="231"/>
      <c r="B40" s="68"/>
      <c r="C40" s="30"/>
      <c r="D40" s="30"/>
      <c r="E40" s="30"/>
      <c r="F40" s="31"/>
    </row>
    <row r="41" spans="1:13" ht="20.100000000000001" customHeight="1" x14ac:dyDescent="0.2">
      <c r="A41" s="13"/>
      <c r="B41" s="232" t="s">
        <v>125</v>
      </c>
      <c r="C41" s="175"/>
      <c r="D41" s="175">
        <v>4720.3949700000012</v>
      </c>
      <c r="E41" s="175"/>
      <c r="F41" s="109"/>
      <c r="G41" s="175">
        <v>17207.150850000002</v>
      </c>
      <c r="H41" s="109"/>
    </row>
    <row r="42" spans="1:13" ht="20.100000000000001" customHeight="1" x14ac:dyDescent="0.2">
      <c r="B42" s="232" t="s">
        <v>126</v>
      </c>
      <c r="C42" s="175"/>
      <c r="D42" s="175">
        <v>3401.0425500000001</v>
      </c>
      <c r="E42" s="175"/>
      <c r="F42" s="109"/>
      <c r="G42" s="175">
        <v>14246.26377</v>
      </c>
      <c r="H42" s="109"/>
    </row>
    <row r="43" spans="1:13" ht="20.100000000000001" customHeight="1" x14ac:dyDescent="0.2">
      <c r="B43" s="13"/>
      <c r="F43" s="1"/>
      <c r="G43" s="1"/>
      <c r="H43" s="1"/>
    </row>
    <row r="44" spans="1:13" ht="20.100000000000001" customHeight="1" x14ac:dyDescent="0.2">
      <c r="B44" s="176" t="s">
        <v>120</v>
      </c>
    </row>
    <row r="45" spans="1:13" ht="20.100000000000001" customHeight="1" x14ac:dyDescent="0.2">
      <c r="B45" s="43" t="s">
        <v>121</v>
      </c>
    </row>
    <row r="46" spans="1:13" ht="20.100000000000001" customHeight="1" x14ac:dyDescent="0.2">
      <c r="B46" s="43"/>
    </row>
    <row r="47" spans="1:13" ht="20.100000000000001" customHeight="1" x14ac:dyDescent="0.2"/>
    <row r="48" spans="1:13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45" t="s">
        <v>0</v>
      </c>
      <c r="B2" s="246"/>
      <c r="C2" s="82" t="s">
        <v>98</v>
      </c>
      <c r="D2" s="82" t="s">
        <v>99</v>
      </c>
      <c r="E2" s="82" t="s">
        <v>100</v>
      </c>
      <c r="F2" s="82" t="s">
        <v>101</v>
      </c>
      <c r="G2" s="82" t="s">
        <v>102</v>
      </c>
      <c r="H2" s="82" t="s">
        <v>103</v>
      </c>
      <c r="I2" s="82" t="s">
        <v>104</v>
      </c>
      <c r="J2" s="82" t="s">
        <v>105</v>
      </c>
      <c r="K2" s="82" t="s">
        <v>106</v>
      </c>
      <c r="L2" s="82" t="s">
        <v>107</v>
      </c>
      <c r="M2" s="82" t="s">
        <v>108</v>
      </c>
      <c r="N2" s="82" t="s">
        <v>109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5" t="s">
        <v>73</v>
      </c>
      <c r="B4" s="67" t="s">
        <v>74</v>
      </c>
      <c r="C4" s="103">
        <f>C5</f>
        <v>47662.483399999997</v>
      </c>
      <c r="D4" s="103">
        <f t="shared" ref="D4:N4" si="0">D5</f>
        <v>47436.68679</v>
      </c>
      <c r="E4" s="103">
        <f t="shared" si="0"/>
        <v>47404.223939999996</v>
      </c>
      <c r="F4" s="103">
        <f t="shared" si="0"/>
        <v>47720.175569999999</v>
      </c>
      <c r="G4" s="103">
        <f t="shared" si="0"/>
        <v>0</v>
      </c>
      <c r="H4" s="103">
        <f t="shared" si="0"/>
        <v>0</v>
      </c>
      <c r="I4" s="103">
        <f t="shared" si="0"/>
        <v>0</v>
      </c>
      <c r="J4" s="103">
        <f t="shared" si="0"/>
        <v>0</v>
      </c>
      <c r="K4" s="103">
        <f t="shared" si="0"/>
        <v>0</v>
      </c>
      <c r="L4" s="103">
        <f t="shared" si="0"/>
        <v>0</v>
      </c>
      <c r="M4" s="103">
        <f t="shared" si="0"/>
        <v>0</v>
      </c>
      <c r="N4" s="103">
        <f t="shared" si="0"/>
        <v>0</v>
      </c>
    </row>
    <row r="5" spans="1:14" ht="20.100000000000001" customHeight="1" x14ac:dyDescent="0.2">
      <c r="A5" s="6">
        <v>1</v>
      </c>
      <c r="B5" s="6" t="s">
        <v>77</v>
      </c>
      <c r="C5" s="177">
        <v>47662.483399999997</v>
      </c>
      <c r="D5" s="177">
        <v>47436.68679</v>
      </c>
      <c r="E5" s="177">
        <v>47404.223939999996</v>
      </c>
      <c r="F5" s="177">
        <v>47720.175569999999</v>
      </c>
      <c r="G5" s="103"/>
      <c r="H5" s="103"/>
      <c r="I5" s="103"/>
      <c r="J5" s="103"/>
      <c r="K5" s="103"/>
      <c r="L5" s="103"/>
      <c r="M5" s="103"/>
      <c r="N5" s="103"/>
    </row>
    <row r="6" spans="1:14" ht="20.100000000000001" customHeight="1" x14ac:dyDescent="0.2">
      <c r="A6" s="5" t="s">
        <v>75</v>
      </c>
      <c r="B6" s="67" t="s">
        <v>76</v>
      </c>
      <c r="C6" s="103">
        <f>SUM(C7:C9)</f>
        <v>19100.218980000001</v>
      </c>
      <c r="D6" s="103">
        <f t="shared" ref="D6:N6" si="1">SUM(D7:D9)</f>
        <v>18620.173320000002</v>
      </c>
      <c r="E6" s="103">
        <f t="shared" si="1"/>
        <v>19242.09117</v>
      </c>
      <c r="F6" s="103">
        <f t="shared" si="1"/>
        <v>19568.709739999998</v>
      </c>
      <c r="G6" s="103">
        <f t="shared" si="1"/>
        <v>0</v>
      </c>
      <c r="H6" s="103">
        <f t="shared" si="1"/>
        <v>0</v>
      </c>
      <c r="I6" s="103">
        <f t="shared" si="1"/>
        <v>0</v>
      </c>
      <c r="J6" s="103">
        <f t="shared" si="1"/>
        <v>0</v>
      </c>
      <c r="K6" s="103">
        <f t="shared" si="1"/>
        <v>0</v>
      </c>
      <c r="L6" s="103">
        <f t="shared" si="1"/>
        <v>0</v>
      </c>
      <c r="M6" s="103">
        <f t="shared" si="1"/>
        <v>0</v>
      </c>
      <c r="N6" s="103">
        <f t="shared" si="1"/>
        <v>0</v>
      </c>
    </row>
    <row r="7" spans="1:14" ht="20.100000000000001" customHeight="1" x14ac:dyDescent="0.2">
      <c r="A7" s="75">
        <v>1</v>
      </c>
      <c r="B7" s="67" t="s">
        <v>3</v>
      </c>
      <c r="C7" s="177">
        <v>3846.5929900000001</v>
      </c>
      <c r="D7" s="177">
        <v>3862.7897200000002</v>
      </c>
      <c r="E7" s="177">
        <v>3744.31113</v>
      </c>
      <c r="F7" s="177">
        <v>3979.8860800000002</v>
      </c>
      <c r="G7" s="103"/>
      <c r="H7" s="103"/>
      <c r="I7" s="103"/>
      <c r="J7" s="103"/>
      <c r="K7" s="103"/>
      <c r="L7" s="103"/>
      <c r="M7" s="103"/>
      <c r="N7" s="103"/>
    </row>
    <row r="8" spans="1:14" ht="20.100000000000001" customHeight="1" x14ac:dyDescent="0.2">
      <c r="A8" s="75">
        <v>2</v>
      </c>
      <c r="B8" s="6" t="s">
        <v>2</v>
      </c>
      <c r="C8" s="177">
        <v>13989.620650000001</v>
      </c>
      <c r="D8" s="177">
        <f>13387.87017+0.44233</f>
        <v>13388.3125</v>
      </c>
      <c r="E8" s="177">
        <f>12860.30387+0.44233</f>
        <v>12860.7462</v>
      </c>
      <c r="F8" s="177">
        <f>14529.15834+0.44233</f>
        <v>14529.60067</v>
      </c>
      <c r="G8" s="103"/>
      <c r="H8" s="103"/>
      <c r="I8" s="103"/>
      <c r="J8" s="103"/>
      <c r="K8" s="103"/>
      <c r="L8" s="103"/>
      <c r="M8" s="103"/>
      <c r="N8" s="103"/>
    </row>
    <row r="9" spans="1:14" ht="20.100000000000001" customHeight="1" x14ac:dyDescent="0.2">
      <c r="A9" s="75">
        <v>3</v>
      </c>
      <c r="B9" s="6" t="s">
        <v>78</v>
      </c>
      <c r="C9" s="177">
        <v>1264.0053400000002</v>
      </c>
      <c r="D9" s="177">
        <v>1369.0711000000001</v>
      </c>
      <c r="E9" s="177">
        <v>2637.0338400000001</v>
      </c>
      <c r="F9" s="177">
        <v>1059.22299</v>
      </c>
      <c r="G9" s="103"/>
      <c r="H9" s="103"/>
      <c r="I9" s="103"/>
      <c r="J9" s="103"/>
      <c r="K9" s="103"/>
      <c r="L9" s="103"/>
      <c r="M9" s="103"/>
      <c r="N9" s="103"/>
    </row>
    <row r="10" spans="1:14" ht="20.100000000000001" customHeight="1" x14ac:dyDescent="0.2">
      <c r="A10" s="73" t="s">
        <v>82</v>
      </c>
      <c r="B10" s="6" t="s">
        <v>71</v>
      </c>
      <c r="C10" s="177">
        <v>2.8706900000000002</v>
      </c>
      <c r="D10" s="177">
        <v>0.98788999999999993</v>
      </c>
      <c r="E10" s="177">
        <v>2.18669</v>
      </c>
      <c r="F10" s="177">
        <v>2.18669</v>
      </c>
      <c r="G10" s="71"/>
      <c r="H10" s="71"/>
      <c r="I10" s="71"/>
      <c r="J10" s="71"/>
      <c r="K10" s="71"/>
      <c r="L10" s="71"/>
      <c r="M10" s="71"/>
      <c r="N10" s="71"/>
    </row>
    <row r="11" spans="1:14" ht="20.100000000000001" customHeight="1" x14ac:dyDescent="0.2">
      <c r="A11" s="127"/>
      <c r="B11" s="128" t="s">
        <v>4</v>
      </c>
      <c r="C11" s="129">
        <f>C4+C6+C10</f>
        <v>66765.573069999999</v>
      </c>
      <c r="D11" s="129">
        <f t="shared" ref="D11:N11" si="2">D4+D6+D10</f>
        <v>66057.848000000013</v>
      </c>
      <c r="E11" s="129">
        <f t="shared" si="2"/>
        <v>66648.501799999998</v>
      </c>
      <c r="F11" s="129">
        <f t="shared" si="2"/>
        <v>67291.072</v>
      </c>
      <c r="G11" s="129">
        <f t="shared" si="2"/>
        <v>0</v>
      </c>
      <c r="H11" s="129">
        <f t="shared" si="2"/>
        <v>0</v>
      </c>
      <c r="I11" s="129">
        <f t="shared" si="2"/>
        <v>0</v>
      </c>
      <c r="J11" s="129">
        <f t="shared" si="2"/>
        <v>0</v>
      </c>
      <c r="K11" s="129">
        <f t="shared" si="2"/>
        <v>0</v>
      </c>
      <c r="L11" s="129">
        <f t="shared" si="2"/>
        <v>0</v>
      </c>
      <c r="M11" s="129">
        <f t="shared" si="2"/>
        <v>0</v>
      </c>
      <c r="N11" s="129">
        <f t="shared" si="2"/>
        <v>0</v>
      </c>
    </row>
    <row r="12" spans="1:14" ht="20.100000000000001" customHeight="1" x14ac:dyDescent="0.2">
      <c r="A12" s="8" t="s">
        <v>65</v>
      </c>
      <c r="B12" s="6"/>
      <c r="C12" s="109"/>
      <c r="D12" s="207"/>
      <c r="E12" s="233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ht="20.100000000000001" customHeight="1" x14ac:dyDescent="0.2">
      <c r="A13" s="8" t="s">
        <v>79</v>
      </c>
      <c r="B13" s="6" t="s">
        <v>80</v>
      </c>
      <c r="C13" s="177">
        <v>-21808.346219999999</v>
      </c>
      <c r="D13" s="177">
        <v>-23521.914690000001</v>
      </c>
      <c r="E13" s="177">
        <v>-24410.418369999999</v>
      </c>
      <c r="F13" s="177">
        <v>-25401.796300000002</v>
      </c>
      <c r="G13" s="109"/>
      <c r="H13" s="109"/>
      <c r="I13" s="109"/>
      <c r="J13" s="109"/>
      <c r="K13" s="109"/>
      <c r="L13" s="109"/>
      <c r="M13" s="109"/>
      <c r="N13" s="109"/>
    </row>
    <row r="14" spans="1:14" ht="20.100000000000001" customHeight="1" x14ac:dyDescent="0.2">
      <c r="A14" s="8" t="s">
        <v>75</v>
      </c>
      <c r="B14" s="72" t="s">
        <v>81</v>
      </c>
      <c r="C14" s="103">
        <f>SUM(C15:C19)</f>
        <v>87720.681389999998</v>
      </c>
      <c r="D14" s="103">
        <f t="shared" ref="D14:N14" si="3">SUM(D15:D19)</f>
        <v>88724.106549999997</v>
      </c>
      <c r="E14" s="110">
        <f t="shared" si="3"/>
        <v>90146.480029999992</v>
      </c>
      <c r="F14" s="103">
        <f t="shared" si="3"/>
        <v>91787.790540000016</v>
      </c>
      <c r="G14" s="103">
        <f t="shared" si="3"/>
        <v>0</v>
      </c>
      <c r="H14" s="103">
        <f t="shared" si="3"/>
        <v>0</v>
      </c>
      <c r="I14" s="103">
        <f t="shared" si="3"/>
        <v>0</v>
      </c>
      <c r="J14" s="103">
        <f t="shared" si="3"/>
        <v>0</v>
      </c>
      <c r="K14" s="103">
        <f t="shared" si="3"/>
        <v>0</v>
      </c>
      <c r="L14" s="103">
        <f t="shared" si="3"/>
        <v>0</v>
      </c>
      <c r="M14" s="103">
        <f t="shared" si="3"/>
        <v>0</v>
      </c>
      <c r="N14" s="103">
        <f t="shared" si="3"/>
        <v>0</v>
      </c>
    </row>
    <row r="15" spans="1:14" ht="20.100000000000001" customHeight="1" x14ac:dyDescent="0.2">
      <c r="A15" s="70">
        <v>1</v>
      </c>
      <c r="B15" s="6" t="s">
        <v>7</v>
      </c>
      <c r="C15" s="177">
        <v>1520.3128999999999</v>
      </c>
      <c r="D15" s="177">
        <v>1519.4382700000001</v>
      </c>
      <c r="E15" s="177">
        <v>1517.1225900000002</v>
      </c>
      <c r="F15" s="177">
        <v>1515.0631799999999</v>
      </c>
      <c r="G15" s="109"/>
      <c r="H15" s="109"/>
      <c r="I15" s="109"/>
      <c r="J15" s="109"/>
      <c r="K15" s="109"/>
      <c r="L15" s="109"/>
      <c r="M15" s="109"/>
      <c r="N15" s="109"/>
    </row>
    <row r="16" spans="1:14" ht="20.100000000000001" customHeight="1" x14ac:dyDescent="0.2">
      <c r="A16" s="70">
        <v>2</v>
      </c>
      <c r="B16" s="6" t="s">
        <v>5</v>
      </c>
      <c r="C16" s="177">
        <v>59381.358970000001</v>
      </c>
      <c r="D16" s="177">
        <v>60505.554100000001</v>
      </c>
      <c r="E16" s="177">
        <v>62062.607469999995</v>
      </c>
      <c r="F16" s="177">
        <v>63793.991740000005</v>
      </c>
      <c r="G16" s="109"/>
      <c r="H16" s="109"/>
      <c r="I16" s="109"/>
      <c r="J16" s="109"/>
      <c r="K16" s="109"/>
      <c r="L16" s="109"/>
      <c r="M16" s="109"/>
      <c r="N16" s="109"/>
    </row>
    <row r="17" spans="1:14" ht="20.100000000000001" customHeight="1" x14ac:dyDescent="0.2">
      <c r="A17" s="70">
        <v>3</v>
      </c>
      <c r="B17" s="9" t="s">
        <v>8</v>
      </c>
      <c r="C17" s="177">
        <v>1417.52593</v>
      </c>
      <c r="D17" s="177">
        <v>1451.41959</v>
      </c>
      <c r="E17" s="177">
        <v>1472.84438</v>
      </c>
      <c r="F17" s="177">
        <v>1509.8979099999999</v>
      </c>
      <c r="G17" s="109"/>
      <c r="H17" s="109"/>
      <c r="I17" s="109"/>
      <c r="J17" s="109"/>
      <c r="K17" s="109"/>
      <c r="L17" s="109"/>
      <c r="M17" s="109"/>
      <c r="N17" s="109"/>
    </row>
    <row r="18" spans="1:14" ht="20.100000000000001" customHeight="1" x14ac:dyDescent="0.2">
      <c r="A18" s="70">
        <v>4</v>
      </c>
      <c r="B18" s="70" t="s">
        <v>66</v>
      </c>
      <c r="C18" s="109"/>
      <c r="D18" s="109"/>
      <c r="E18" s="206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4" ht="20.100000000000001" customHeight="1" x14ac:dyDescent="0.2">
      <c r="A19" s="75">
        <v>5</v>
      </c>
      <c r="B19" s="6" t="s">
        <v>6</v>
      </c>
      <c r="C19" s="177">
        <v>25401.48359</v>
      </c>
      <c r="D19" s="177">
        <v>25247.694589999999</v>
      </c>
      <c r="E19" s="177">
        <v>25093.905589999998</v>
      </c>
      <c r="F19" s="177">
        <v>24968.83771</v>
      </c>
      <c r="G19" s="103"/>
      <c r="H19" s="103"/>
      <c r="I19" s="103"/>
      <c r="J19" s="103"/>
      <c r="K19" s="103"/>
      <c r="L19" s="103"/>
      <c r="M19" s="103"/>
      <c r="N19" s="103"/>
    </row>
    <row r="20" spans="1:14" ht="20.100000000000001" customHeight="1" x14ac:dyDescent="0.2">
      <c r="A20" s="74" t="s">
        <v>82</v>
      </c>
      <c r="B20" s="6" t="s">
        <v>70</v>
      </c>
      <c r="C20" s="177">
        <v>853.68022999999994</v>
      </c>
      <c r="D20" s="177">
        <v>855.65614000000005</v>
      </c>
      <c r="E20" s="177">
        <v>912.44014000000004</v>
      </c>
      <c r="F20" s="177">
        <v>905.07776000000001</v>
      </c>
      <c r="G20" s="110"/>
      <c r="H20" s="110"/>
      <c r="I20" s="110"/>
      <c r="J20" s="110"/>
      <c r="K20" s="110"/>
      <c r="L20" s="110"/>
      <c r="M20" s="110"/>
      <c r="N20" s="110"/>
    </row>
    <row r="21" spans="1:14" ht="20.100000000000001" customHeight="1" x14ac:dyDescent="0.2">
      <c r="A21" s="127"/>
      <c r="B21" s="128" t="s">
        <v>67</v>
      </c>
      <c r="C21" s="130">
        <f>C13+C14+C20</f>
        <v>66766.015400000004</v>
      </c>
      <c r="D21" s="208">
        <f t="shared" ref="D21:N21" si="4">D13+D14+D20</f>
        <v>66057.847999999998</v>
      </c>
      <c r="E21" s="130">
        <f t="shared" si="4"/>
        <v>66648.501799999998</v>
      </c>
      <c r="F21" s="130">
        <f t="shared" si="4"/>
        <v>67291.072000000015</v>
      </c>
      <c r="G21" s="130">
        <f t="shared" si="4"/>
        <v>0</v>
      </c>
      <c r="H21" s="130">
        <f t="shared" si="4"/>
        <v>0</v>
      </c>
      <c r="I21" s="130">
        <f t="shared" si="4"/>
        <v>0</v>
      </c>
      <c r="J21" s="130">
        <f t="shared" si="4"/>
        <v>0</v>
      </c>
      <c r="K21" s="130">
        <f t="shared" si="4"/>
        <v>0</v>
      </c>
      <c r="L21" s="130">
        <f t="shared" si="4"/>
        <v>0</v>
      </c>
      <c r="M21" s="130">
        <f t="shared" si="4"/>
        <v>0</v>
      </c>
      <c r="N21" s="130">
        <f t="shared" si="4"/>
        <v>0</v>
      </c>
    </row>
    <row r="22" spans="1:14" ht="20.100000000000001" customHeight="1" x14ac:dyDescent="0.2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 x14ac:dyDescent="0.2">
      <c r="A23" s="12"/>
      <c r="B23" s="42" t="s">
        <v>48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20.100000000000001" customHeight="1" x14ac:dyDescent="0.2">
      <c r="A24" s="12"/>
      <c r="B24" s="30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20.100000000000001" customHeight="1" x14ac:dyDescent="0.2">
      <c r="A25" s="12"/>
      <c r="B25" s="1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20.100000000000001" customHeight="1" x14ac:dyDescent="0.2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 x14ac:dyDescent="0.2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30"/>
      <c r="B28" s="3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x14ac:dyDescent="0.2">
      <c r="A29" s="30"/>
      <c r="B29" s="3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x14ac:dyDescent="0.2">
      <c r="A30" s="30"/>
      <c r="B30" s="3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x14ac:dyDescent="0.2">
      <c r="A31" s="30"/>
      <c r="B31" s="3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x14ac:dyDescent="0.2">
      <c r="A32" s="30"/>
      <c r="B32" s="3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x14ac:dyDescent="0.2">
      <c r="A33" s="30"/>
      <c r="B33" s="3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x14ac:dyDescent="0.2">
      <c r="A34" s="30"/>
      <c r="B34" s="3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x14ac:dyDescent="0.2">
      <c r="A35" s="30"/>
      <c r="B35" s="3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x14ac:dyDescent="0.2">
      <c r="A36" s="30"/>
      <c r="B36" s="3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x14ac:dyDescent="0.2">
      <c r="A37" s="30"/>
      <c r="B37" s="3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zoomScaleNormal="100" workbookViewId="0">
      <selection activeCell="H27" sqref="H27"/>
    </sheetView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15"/>
      <c r="B1" s="116" t="str">
        <f>Cover!A9</f>
        <v>Univerzitná nemocnica Martin</v>
      </c>
      <c r="C1" s="117"/>
      <c r="D1" s="118"/>
      <c r="E1" s="118"/>
      <c r="F1" s="118"/>
      <c r="G1" s="118"/>
      <c r="H1" s="44"/>
    </row>
    <row r="2" spans="1:28" ht="24.75" customHeight="1" thickBot="1" x14ac:dyDescent="0.25">
      <c r="A2" s="252" t="s">
        <v>0</v>
      </c>
      <c r="B2" s="253"/>
      <c r="C2" s="193" t="s">
        <v>122</v>
      </c>
      <c r="D2" s="193" t="s">
        <v>123</v>
      </c>
      <c r="E2" s="193" t="s">
        <v>127</v>
      </c>
      <c r="F2" s="193" t="s">
        <v>130</v>
      </c>
      <c r="G2" s="193" t="s">
        <v>124</v>
      </c>
      <c r="H2" s="193" t="s">
        <v>128</v>
      </c>
      <c r="I2" s="193" t="s">
        <v>131</v>
      </c>
      <c r="J2" s="131" t="s">
        <v>110</v>
      </c>
      <c r="K2" s="131" t="s">
        <v>111</v>
      </c>
      <c r="L2" s="131" t="s">
        <v>112</v>
      </c>
      <c r="M2" s="131" t="s">
        <v>113</v>
      </c>
      <c r="N2" s="132" t="s">
        <v>114</v>
      </c>
    </row>
    <row r="3" spans="1:28" ht="18" customHeight="1" x14ac:dyDescent="0.25">
      <c r="A3" s="164" t="s">
        <v>87</v>
      </c>
      <c r="B3" s="165"/>
      <c r="C3" s="201">
        <v>232</v>
      </c>
      <c r="D3" s="205">
        <f t="shared" ref="D3:I3" si="0">C40</f>
        <v>156</v>
      </c>
      <c r="E3" s="202">
        <f t="shared" si="0"/>
        <v>38</v>
      </c>
      <c r="F3" s="202">
        <f t="shared" si="0"/>
        <v>1302</v>
      </c>
      <c r="G3" s="202">
        <f t="shared" si="0"/>
        <v>47</v>
      </c>
      <c r="H3" s="202">
        <f t="shared" si="0"/>
        <v>43</v>
      </c>
      <c r="I3" s="202">
        <f t="shared" si="0"/>
        <v>44</v>
      </c>
      <c r="J3" s="166">
        <f t="shared" ref="J3" si="1">I40</f>
        <v>42</v>
      </c>
      <c r="K3" s="166">
        <f t="shared" ref="K3" si="2">J40</f>
        <v>42</v>
      </c>
      <c r="L3" s="166">
        <f t="shared" ref="L3" si="3">K40</f>
        <v>42</v>
      </c>
      <c r="M3" s="166">
        <f t="shared" ref="M3" si="4">L40</f>
        <v>42</v>
      </c>
      <c r="N3" s="167">
        <f>L40</f>
        <v>42</v>
      </c>
    </row>
    <row r="4" spans="1:28" x14ac:dyDescent="0.2">
      <c r="A4" s="247" t="s">
        <v>56</v>
      </c>
      <c r="B4" s="248"/>
      <c r="C4" s="200"/>
      <c r="D4" s="200"/>
      <c r="E4" s="200"/>
      <c r="F4" s="200"/>
      <c r="G4" s="160"/>
      <c r="H4" s="200"/>
      <c r="I4" s="200"/>
      <c r="J4" s="161"/>
      <c r="K4" s="162"/>
      <c r="L4" s="159"/>
      <c r="M4" s="159"/>
      <c r="N4" s="163"/>
    </row>
    <row r="5" spans="1:28" ht="14.1" customHeight="1" x14ac:dyDescent="0.2">
      <c r="A5" s="90"/>
      <c r="B5" s="89" t="s">
        <v>57</v>
      </c>
      <c r="C5" s="186"/>
      <c r="D5" s="187"/>
      <c r="E5" s="187"/>
      <c r="F5" s="187"/>
      <c r="G5" s="188"/>
      <c r="H5" s="187"/>
      <c r="I5" s="188"/>
      <c r="J5" s="84"/>
      <c r="K5" s="84"/>
      <c r="L5" s="84"/>
      <c r="M5" s="84"/>
      <c r="N5" s="86"/>
      <c r="O5" s="58"/>
      <c r="Q5" s="59"/>
      <c r="R5" s="59"/>
      <c r="T5" s="59"/>
      <c r="U5" s="59"/>
      <c r="V5" s="60"/>
      <c r="W5" s="60"/>
      <c r="X5" s="60"/>
      <c r="Y5" s="60"/>
      <c r="Z5" s="60"/>
      <c r="AA5" s="60"/>
      <c r="AB5" s="60"/>
    </row>
    <row r="6" spans="1:28" ht="14.1" customHeight="1" x14ac:dyDescent="0.2">
      <c r="A6" s="90"/>
      <c r="B6" s="89" t="s">
        <v>58</v>
      </c>
      <c r="C6" s="186">
        <v>0</v>
      </c>
      <c r="D6" s="187">
        <v>0</v>
      </c>
      <c r="E6" s="187">
        <v>0</v>
      </c>
      <c r="F6" s="187">
        <v>0</v>
      </c>
      <c r="G6" s="188">
        <v>0</v>
      </c>
      <c r="H6" s="187">
        <v>0</v>
      </c>
      <c r="I6" s="188">
        <v>0</v>
      </c>
      <c r="J6" s="84"/>
      <c r="K6" s="84"/>
      <c r="L6" s="84"/>
      <c r="M6" s="84"/>
      <c r="N6" s="86"/>
      <c r="O6" s="58"/>
      <c r="V6" s="60"/>
      <c r="W6" s="60"/>
      <c r="X6" s="60"/>
      <c r="Y6" s="60"/>
      <c r="Z6" s="60"/>
      <c r="AA6" s="60"/>
      <c r="AB6" s="60"/>
    </row>
    <row r="7" spans="1:28" ht="14.1" customHeight="1" x14ac:dyDescent="0.2">
      <c r="A7" s="90"/>
      <c r="B7" s="89" t="s">
        <v>59</v>
      </c>
      <c r="C7" s="186">
        <v>0</v>
      </c>
      <c r="D7" s="187">
        <v>0</v>
      </c>
      <c r="E7" s="187">
        <v>0</v>
      </c>
      <c r="F7" s="187">
        <v>0</v>
      </c>
      <c r="G7" s="188">
        <v>0</v>
      </c>
      <c r="H7" s="187">
        <v>0</v>
      </c>
      <c r="I7" s="188">
        <v>0</v>
      </c>
      <c r="J7" s="84"/>
      <c r="K7" s="84"/>
      <c r="L7" s="84"/>
      <c r="M7" s="84"/>
      <c r="N7" s="86"/>
      <c r="O7" s="58"/>
      <c r="V7" s="60"/>
      <c r="W7" s="60"/>
      <c r="X7" s="60"/>
      <c r="Y7" s="60"/>
      <c r="Z7" s="60"/>
      <c r="AA7" s="60"/>
      <c r="AB7" s="60"/>
    </row>
    <row r="8" spans="1:28" ht="14.1" customHeight="1" thickBot="1" x14ac:dyDescent="0.25">
      <c r="A8" s="119"/>
      <c r="B8" s="120" t="s">
        <v>63</v>
      </c>
      <c r="C8" s="191">
        <v>3</v>
      </c>
      <c r="D8" s="192">
        <v>3</v>
      </c>
      <c r="E8" s="192">
        <v>3</v>
      </c>
      <c r="F8" s="192">
        <v>3</v>
      </c>
      <c r="G8" s="122">
        <v>3</v>
      </c>
      <c r="H8" s="192">
        <v>3</v>
      </c>
      <c r="I8" s="122">
        <v>3</v>
      </c>
      <c r="J8" s="121"/>
      <c r="K8" s="121"/>
      <c r="L8" s="121"/>
      <c r="M8" s="121"/>
      <c r="N8" s="123"/>
      <c r="O8" s="58"/>
      <c r="Q8" s="59"/>
      <c r="V8" s="60"/>
      <c r="W8" s="60"/>
      <c r="X8" s="60"/>
      <c r="Y8" s="60"/>
      <c r="Z8" s="60"/>
      <c r="AA8" s="60"/>
      <c r="AB8" s="60"/>
    </row>
    <row r="9" spans="1:28" ht="14.1" customHeight="1" x14ac:dyDescent="0.2">
      <c r="A9" s="136" t="s">
        <v>34</v>
      </c>
      <c r="B9" s="137"/>
      <c r="C9" s="204">
        <f>C17</f>
        <v>6566</v>
      </c>
      <c r="D9" s="204">
        <f t="shared" ref="D9:I9" si="5">D17</f>
        <v>7432</v>
      </c>
      <c r="E9" s="204">
        <f t="shared" si="5"/>
        <v>8132</v>
      </c>
      <c r="F9" s="204">
        <f t="shared" si="5"/>
        <v>5552</v>
      </c>
      <c r="G9" s="204">
        <f t="shared" si="5"/>
        <v>6876</v>
      </c>
      <c r="H9" s="204">
        <f t="shared" si="5"/>
        <v>7236</v>
      </c>
      <c r="I9" s="204">
        <f t="shared" si="5"/>
        <v>7013</v>
      </c>
      <c r="J9" s="170"/>
      <c r="K9" s="138"/>
      <c r="L9" s="138"/>
      <c r="M9" s="138"/>
      <c r="N9" s="171"/>
    </row>
    <row r="10" spans="1:28" ht="14.1" customHeight="1" x14ac:dyDescent="0.2">
      <c r="A10" s="51"/>
      <c r="B10" s="91" t="s">
        <v>13</v>
      </c>
      <c r="C10" s="182">
        <v>4848</v>
      </c>
      <c r="D10" s="183">
        <v>5638</v>
      </c>
      <c r="E10" s="183">
        <v>5096</v>
      </c>
      <c r="F10" s="181">
        <v>5125</v>
      </c>
      <c r="G10" s="183">
        <v>5174</v>
      </c>
      <c r="H10" s="181">
        <v>5121</v>
      </c>
      <c r="I10" s="181">
        <v>5185</v>
      </c>
      <c r="J10" s="36"/>
      <c r="K10" s="36"/>
      <c r="L10" s="36"/>
      <c r="M10" s="36"/>
      <c r="N10" s="61"/>
      <c r="Q10" s="59"/>
      <c r="V10" s="60"/>
      <c r="W10" s="60"/>
      <c r="X10" s="60"/>
      <c r="Y10" s="60"/>
      <c r="Z10" s="60"/>
      <c r="AA10" s="60"/>
      <c r="AB10" s="60"/>
    </row>
    <row r="11" spans="1:28" ht="14.1" customHeight="1" x14ac:dyDescent="0.2">
      <c r="A11" s="51"/>
      <c r="B11" s="91" t="s">
        <v>14</v>
      </c>
      <c r="C11" s="182">
        <v>1200</v>
      </c>
      <c r="D11" s="183">
        <v>1322</v>
      </c>
      <c r="E11" s="183">
        <v>2650</v>
      </c>
      <c r="F11" s="181">
        <v>8</v>
      </c>
      <c r="G11" s="183">
        <v>1319</v>
      </c>
      <c r="H11" s="181">
        <v>1435</v>
      </c>
      <c r="I11" s="181">
        <v>1412</v>
      </c>
      <c r="J11" s="36"/>
      <c r="K11" s="36"/>
      <c r="L11" s="36"/>
      <c r="M11" s="36"/>
      <c r="N11" s="61"/>
      <c r="V11" s="60"/>
      <c r="W11" s="60"/>
      <c r="X11" s="60"/>
      <c r="Y11" s="60"/>
      <c r="Z11" s="60"/>
      <c r="AA11" s="60"/>
      <c r="AB11" s="60"/>
    </row>
    <row r="12" spans="1:28" ht="14.1" customHeight="1" x14ac:dyDescent="0.2">
      <c r="A12" s="51"/>
      <c r="B12" s="91" t="s">
        <v>15</v>
      </c>
      <c r="C12" s="182">
        <v>278</v>
      </c>
      <c r="D12" s="183">
        <v>274</v>
      </c>
      <c r="E12" s="183">
        <v>265</v>
      </c>
      <c r="F12" s="181">
        <v>288</v>
      </c>
      <c r="G12" s="183">
        <v>273</v>
      </c>
      <c r="H12" s="181">
        <v>280</v>
      </c>
      <c r="I12" s="181">
        <v>286</v>
      </c>
      <c r="J12" s="36"/>
      <c r="K12" s="36"/>
      <c r="L12" s="36"/>
      <c r="M12" s="36"/>
      <c r="N12" s="61"/>
      <c r="P12" s="249"/>
      <c r="Q12" s="249"/>
      <c r="V12" s="60"/>
      <c r="W12" s="60"/>
      <c r="X12" s="60"/>
      <c r="Y12" s="60"/>
      <c r="Z12" s="60"/>
      <c r="AA12" s="60"/>
      <c r="AB12" s="60"/>
    </row>
    <row r="13" spans="1:28" ht="14.1" customHeight="1" x14ac:dyDescent="0.2">
      <c r="A13" s="139"/>
      <c r="B13" s="140" t="s">
        <v>35</v>
      </c>
      <c r="C13" s="194">
        <f>C10+C11+C12</f>
        <v>6326</v>
      </c>
      <c r="D13" s="194">
        <f t="shared" ref="D13:I13" si="6">D10+D11+D12</f>
        <v>7234</v>
      </c>
      <c r="E13" s="194">
        <f t="shared" si="6"/>
        <v>8011</v>
      </c>
      <c r="F13" s="194">
        <f t="shared" si="6"/>
        <v>5421</v>
      </c>
      <c r="G13" s="194">
        <f t="shared" si="6"/>
        <v>6766</v>
      </c>
      <c r="H13" s="194">
        <f t="shared" si="6"/>
        <v>6836</v>
      </c>
      <c r="I13" s="194">
        <f t="shared" si="6"/>
        <v>6883</v>
      </c>
      <c r="J13" s="141">
        <f t="shared" ref="J13:N13" si="7">SUM(J10:J12)</f>
        <v>0</v>
      </c>
      <c r="K13" s="141">
        <f t="shared" si="7"/>
        <v>0</v>
      </c>
      <c r="L13" s="141">
        <f t="shared" si="7"/>
        <v>0</v>
      </c>
      <c r="M13" s="141">
        <f t="shared" si="7"/>
        <v>0</v>
      </c>
      <c r="N13" s="142">
        <f t="shared" si="7"/>
        <v>0</v>
      </c>
    </row>
    <row r="14" spans="1:28" ht="14.1" customHeight="1" x14ac:dyDescent="0.2">
      <c r="A14" s="51"/>
      <c r="B14" s="89" t="s">
        <v>36</v>
      </c>
      <c r="C14" s="182">
        <v>240</v>
      </c>
      <c r="D14" s="183">
        <v>198</v>
      </c>
      <c r="E14" s="183">
        <v>121</v>
      </c>
      <c r="F14" s="181">
        <v>131</v>
      </c>
      <c r="G14" s="183">
        <v>110</v>
      </c>
      <c r="H14" s="181">
        <v>400</v>
      </c>
      <c r="I14" s="181">
        <v>130</v>
      </c>
      <c r="J14" s="57"/>
      <c r="K14" s="36"/>
      <c r="L14" s="36"/>
      <c r="M14" s="36"/>
      <c r="N14" s="61"/>
      <c r="P14" s="59"/>
      <c r="Q14" s="59"/>
      <c r="V14" s="60"/>
      <c r="W14" s="60"/>
      <c r="X14" s="60"/>
      <c r="Y14" s="60"/>
      <c r="Z14" s="60"/>
      <c r="AA14" s="60"/>
      <c r="AB14" s="60"/>
    </row>
    <row r="15" spans="1:28" ht="14.1" customHeight="1" x14ac:dyDescent="0.2">
      <c r="A15" s="87"/>
      <c r="B15" s="89" t="s">
        <v>61</v>
      </c>
      <c r="C15" s="189">
        <v>0</v>
      </c>
      <c r="D15" s="188">
        <v>0</v>
      </c>
      <c r="E15" s="188">
        <v>0</v>
      </c>
      <c r="F15" s="187">
        <v>0</v>
      </c>
      <c r="G15" s="188">
        <v>0</v>
      </c>
      <c r="H15" s="187">
        <v>0</v>
      </c>
      <c r="I15" s="187">
        <v>0</v>
      </c>
      <c r="J15" s="84"/>
      <c r="K15" s="84"/>
      <c r="L15" s="84"/>
      <c r="M15" s="84"/>
      <c r="N15" s="86"/>
      <c r="O15" s="58"/>
      <c r="P15" s="59"/>
      <c r="Q15" s="59"/>
      <c r="V15" s="60"/>
      <c r="W15" s="60"/>
      <c r="X15" s="60"/>
      <c r="Y15" s="60"/>
      <c r="Z15" s="60"/>
      <c r="AA15" s="60"/>
      <c r="AB15" s="60"/>
    </row>
    <row r="16" spans="1:28" ht="14.1" customHeight="1" x14ac:dyDescent="0.2">
      <c r="A16" s="87"/>
      <c r="B16" s="89" t="s">
        <v>60</v>
      </c>
      <c r="C16" s="189">
        <v>0</v>
      </c>
      <c r="D16" s="188">
        <v>0</v>
      </c>
      <c r="E16" s="188">
        <v>0</v>
      </c>
      <c r="F16" s="187">
        <v>0</v>
      </c>
      <c r="G16" s="188">
        <v>0</v>
      </c>
      <c r="H16" s="187">
        <v>0</v>
      </c>
      <c r="I16" s="187">
        <v>0</v>
      </c>
      <c r="J16" s="84"/>
      <c r="K16" s="84"/>
      <c r="L16" s="84"/>
      <c r="M16" s="84"/>
      <c r="N16" s="86"/>
      <c r="O16" s="58"/>
      <c r="P16" s="59"/>
      <c r="Q16" s="59"/>
      <c r="V16" s="60"/>
      <c r="W16" s="60"/>
      <c r="X16" s="60"/>
      <c r="Y16" s="60"/>
      <c r="Z16" s="60"/>
      <c r="AA16" s="60"/>
      <c r="AB16" s="60"/>
    </row>
    <row r="17" spans="1:28" ht="14.1" customHeight="1" thickBot="1" x14ac:dyDescent="0.25">
      <c r="A17" s="151"/>
      <c r="B17" s="152" t="s">
        <v>64</v>
      </c>
      <c r="C17" s="198">
        <f>SUM(C13:C16)</f>
        <v>6566</v>
      </c>
      <c r="D17" s="198">
        <f t="shared" ref="D17" si="8">SUM(D13:D16)</f>
        <v>7432</v>
      </c>
      <c r="E17" s="198">
        <f t="shared" ref="E17" si="9">SUM(E13:E16)</f>
        <v>8132</v>
      </c>
      <c r="F17" s="198">
        <f t="shared" ref="F17:I17" si="10">SUM(F13:F16)</f>
        <v>5552</v>
      </c>
      <c r="G17" s="198">
        <f t="shared" si="10"/>
        <v>6876</v>
      </c>
      <c r="H17" s="198">
        <f t="shared" si="10"/>
        <v>7236</v>
      </c>
      <c r="I17" s="198">
        <f t="shared" si="10"/>
        <v>7013</v>
      </c>
      <c r="J17" s="153">
        <f t="shared" ref="J17:N17" si="11">SUM(J13:J16)</f>
        <v>0</v>
      </c>
      <c r="K17" s="153">
        <f t="shared" si="11"/>
        <v>0</v>
      </c>
      <c r="L17" s="153">
        <f t="shared" si="11"/>
        <v>0</v>
      </c>
      <c r="M17" s="153">
        <f t="shared" si="11"/>
        <v>0</v>
      </c>
      <c r="N17" s="154">
        <f t="shared" si="11"/>
        <v>0</v>
      </c>
    </row>
    <row r="18" spans="1:28" ht="14.1" customHeight="1" x14ac:dyDescent="0.2">
      <c r="A18" s="133" t="s">
        <v>37</v>
      </c>
      <c r="B18" s="134"/>
      <c r="C18" s="197">
        <f>C38</f>
        <v>6642</v>
      </c>
      <c r="D18" s="197">
        <f t="shared" ref="D18:I18" si="12">D38</f>
        <v>7550</v>
      </c>
      <c r="E18" s="197">
        <f t="shared" si="12"/>
        <v>6868</v>
      </c>
      <c r="F18" s="197">
        <f t="shared" si="12"/>
        <v>6807</v>
      </c>
      <c r="G18" s="197">
        <f t="shared" si="12"/>
        <v>6880</v>
      </c>
      <c r="H18" s="197">
        <f t="shared" si="12"/>
        <v>7235</v>
      </c>
      <c r="I18" s="197">
        <f t="shared" si="12"/>
        <v>7015</v>
      </c>
      <c r="J18" s="149"/>
      <c r="K18" s="135"/>
      <c r="L18" s="135"/>
      <c r="M18" s="135"/>
      <c r="N18" s="150"/>
    </row>
    <row r="19" spans="1:28" ht="14.1" customHeight="1" x14ac:dyDescent="0.2">
      <c r="A19" s="52"/>
      <c r="B19" s="92" t="s">
        <v>89</v>
      </c>
      <c r="C19" s="182">
        <v>2832</v>
      </c>
      <c r="D19" s="183">
        <v>2992</v>
      </c>
      <c r="E19" s="183">
        <v>2869</v>
      </c>
      <c r="F19" s="183">
        <v>3031</v>
      </c>
      <c r="G19" s="183">
        <v>3030</v>
      </c>
      <c r="H19" s="183">
        <v>3030</v>
      </c>
      <c r="I19" s="183">
        <v>3030</v>
      </c>
      <c r="J19" s="37"/>
      <c r="K19" s="36"/>
      <c r="L19" s="37"/>
      <c r="M19" s="37"/>
      <c r="N19" s="62"/>
      <c r="P19" s="63"/>
      <c r="V19" s="60"/>
      <c r="W19" s="60"/>
      <c r="X19" s="60"/>
      <c r="Y19" s="60"/>
      <c r="Z19" s="60"/>
      <c r="AA19" s="60"/>
      <c r="AB19" s="60"/>
    </row>
    <row r="20" spans="1:28" ht="14.1" customHeight="1" x14ac:dyDescent="0.2">
      <c r="A20" s="53"/>
      <c r="B20" s="93" t="s">
        <v>90</v>
      </c>
      <c r="C20" s="182">
        <v>731</v>
      </c>
      <c r="D20" s="183">
        <v>769</v>
      </c>
      <c r="E20" s="183">
        <v>739</v>
      </c>
      <c r="F20" s="183">
        <v>776</v>
      </c>
      <c r="G20" s="183">
        <v>780</v>
      </c>
      <c r="H20" s="183">
        <v>780</v>
      </c>
      <c r="I20" s="183">
        <v>780</v>
      </c>
      <c r="J20" s="37"/>
      <c r="K20" s="36"/>
      <c r="L20" s="37"/>
      <c r="M20" s="37"/>
      <c r="N20" s="62"/>
      <c r="P20" s="64"/>
      <c r="V20" s="60"/>
      <c r="W20" s="60"/>
      <c r="X20" s="60"/>
      <c r="Y20" s="60"/>
      <c r="Z20" s="60"/>
      <c r="AA20" s="60"/>
      <c r="AB20" s="60"/>
    </row>
    <row r="21" spans="1:28" ht="14.1" customHeight="1" x14ac:dyDescent="0.2">
      <c r="A21" s="52"/>
      <c r="B21" s="92" t="s">
        <v>38</v>
      </c>
      <c r="C21" s="182">
        <v>0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65"/>
      <c r="K21" s="36"/>
      <c r="L21" s="37"/>
      <c r="M21" s="37"/>
      <c r="N21" s="62"/>
      <c r="V21" s="60"/>
      <c r="W21" s="60"/>
      <c r="X21" s="60"/>
      <c r="Y21" s="60"/>
      <c r="Z21" s="60"/>
      <c r="AA21" s="60"/>
      <c r="AB21" s="60"/>
    </row>
    <row r="22" spans="1:28" ht="14.1" customHeight="1" x14ac:dyDescent="0.2">
      <c r="A22" s="143"/>
      <c r="B22" s="144" t="s">
        <v>39</v>
      </c>
      <c r="C22" s="195">
        <f>SUM(C19:C21)</f>
        <v>3563</v>
      </c>
      <c r="D22" s="195">
        <f t="shared" ref="D22" si="13">SUM(D19:D21)</f>
        <v>3761</v>
      </c>
      <c r="E22" s="195">
        <f t="shared" ref="E22" si="14">SUM(E19:E21)</f>
        <v>3608</v>
      </c>
      <c r="F22" s="195">
        <f t="shared" ref="F22:I22" si="15">SUM(F19:F21)</f>
        <v>3807</v>
      </c>
      <c r="G22" s="195">
        <f t="shared" si="15"/>
        <v>3810</v>
      </c>
      <c r="H22" s="195">
        <f t="shared" si="15"/>
        <v>3810</v>
      </c>
      <c r="I22" s="195">
        <f t="shared" si="15"/>
        <v>3810</v>
      </c>
      <c r="J22" s="145">
        <f t="shared" ref="J22:N22" si="16">SUM(J19:J21)</f>
        <v>0</v>
      </c>
      <c r="K22" s="145">
        <f t="shared" si="16"/>
        <v>0</v>
      </c>
      <c r="L22" s="145">
        <f t="shared" si="16"/>
        <v>0</v>
      </c>
      <c r="M22" s="145">
        <f t="shared" si="16"/>
        <v>0</v>
      </c>
      <c r="N22" s="146">
        <f t="shared" si="16"/>
        <v>0</v>
      </c>
    </row>
    <row r="23" spans="1:28" ht="14.1" customHeight="1" x14ac:dyDescent="0.2">
      <c r="A23" s="54"/>
      <c r="B23" s="94" t="s">
        <v>21</v>
      </c>
      <c r="C23" s="182">
        <v>1240</v>
      </c>
      <c r="D23" s="183">
        <v>1064</v>
      </c>
      <c r="E23" s="183">
        <v>1123</v>
      </c>
      <c r="F23" s="183">
        <v>826</v>
      </c>
      <c r="G23" s="183">
        <v>1047</v>
      </c>
      <c r="H23" s="183">
        <v>1100</v>
      </c>
      <c r="I23" s="183">
        <v>900</v>
      </c>
      <c r="J23" s="36"/>
      <c r="K23" s="36"/>
      <c r="L23" s="37"/>
      <c r="M23" s="37"/>
      <c r="N23" s="62"/>
      <c r="P23" s="44"/>
      <c r="V23" s="60"/>
      <c r="W23" s="60"/>
      <c r="X23" s="60"/>
      <c r="Y23" s="60"/>
      <c r="Z23" s="60"/>
      <c r="AA23" s="60"/>
      <c r="AB23" s="60"/>
    </row>
    <row r="24" spans="1:28" ht="14.1" customHeight="1" x14ac:dyDescent="0.2">
      <c r="A24" s="54"/>
      <c r="B24" s="94" t="s">
        <v>83</v>
      </c>
      <c r="C24" s="182">
        <v>104</v>
      </c>
      <c r="D24" s="183">
        <v>118</v>
      </c>
      <c r="E24" s="183">
        <v>137</v>
      </c>
      <c r="F24" s="183">
        <v>115</v>
      </c>
      <c r="G24" s="183">
        <v>120</v>
      </c>
      <c r="H24" s="183">
        <v>120</v>
      </c>
      <c r="I24" s="183">
        <v>130</v>
      </c>
      <c r="J24" s="36"/>
      <c r="K24" s="36"/>
      <c r="L24" s="37"/>
      <c r="M24" s="37"/>
      <c r="N24" s="62"/>
      <c r="P24" s="44"/>
      <c r="V24" s="60"/>
      <c r="W24" s="60"/>
      <c r="X24" s="60"/>
      <c r="Y24" s="60"/>
      <c r="Z24" s="60"/>
      <c r="AA24" s="60"/>
      <c r="AB24" s="60"/>
    </row>
    <row r="25" spans="1:28" ht="14.1" customHeight="1" x14ac:dyDescent="0.2">
      <c r="A25" s="54"/>
      <c r="B25" s="94" t="s">
        <v>84</v>
      </c>
      <c r="C25" s="182">
        <v>69</v>
      </c>
      <c r="D25" s="183">
        <v>136</v>
      </c>
      <c r="E25" s="183">
        <v>68</v>
      </c>
      <c r="F25" s="183">
        <v>58</v>
      </c>
      <c r="G25" s="183">
        <v>38</v>
      </c>
      <c r="H25" s="183">
        <v>80</v>
      </c>
      <c r="I25" s="183">
        <v>60</v>
      </c>
      <c r="J25" s="36"/>
      <c r="K25" s="36"/>
      <c r="L25" s="37"/>
      <c r="M25" s="37"/>
      <c r="N25" s="62"/>
      <c r="P25" s="44"/>
      <c r="V25" s="60"/>
      <c r="W25" s="60"/>
      <c r="X25" s="60"/>
      <c r="Y25" s="60"/>
      <c r="Z25" s="60"/>
      <c r="AA25" s="60"/>
      <c r="AB25" s="60"/>
    </row>
    <row r="26" spans="1:28" ht="14.1" customHeight="1" x14ac:dyDescent="0.2">
      <c r="A26" s="54"/>
      <c r="B26" s="94" t="s">
        <v>86</v>
      </c>
      <c r="C26" s="182">
        <v>774</v>
      </c>
      <c r="D26" s="183">
        <v>1313</v>
      </c>
      <c r="E26" s="183">
        <v>1145</v>
      </c>
      <c r="F26" s="183">
        <v>1128</v>
      </c>
      <c r="G26" s="183">
        <v>1063</v>
      </c>
      <c r="H26" s="183">
        <v>1200</v>
      </c>
      <c r="I26" s="183">
        <v>1200</v>
      </c>
      <c r="J26" s="36"/>
      <c r="K26" s="36"/>
      <c r="L26" s="37"/>
      <c r="M26" s="37"/>
      <c r="N26" s="62"/>
      <c r="P26" s="44"/>
      <c r="V26" s="60"/>
      <c r="W26" s="60"/>
      <c r="X26" s="60"/>
      <c r="Y26" s="60"/>
      <c r="Z26" s="60"/>
      <c r="AA26" s="60"/>
      <c r="AB26" s="60"/>
    </row>
    <row r="27" spans="1:28" ht="14.1" customHeight="1" x14ac:dyDescent="0.2">
      <c r="A27" s="54"/>
      <c r="B27" s="94" t="s">
        <v>22</v>
      </c>
      <c r="C27" s="182">
        <v>204</v>
      </c>
      <c r="D27" s="183">
        <v>151</v>
      </c>
      <c r="E27" s="183">
        <v>157</v>
      </c>
      <c r="F27" s="183">
        <v>177</v>
      </c>
      <c r="G27" s="183">
        <v>137</v>
      </c>
      <c r="H27" s="183">
        <v>200</v>
      </c>
      <c r="I27" s="183">
        <v>200</v>
      </c>
      <c r="J27" s="36"/>
      <c r="K27" s="36"/>
      <c r="L27" s="37"/>
      <c r="M27" s="37"/>
      <c r="N27" s="62"/>
      <c r="P27" s="44"/>
      <c r="Y27" s="64"/>
      <c r="AB27" s="60"/>
    </row>
    <row r="28" spans="1:28" ht="14.1" customHeight="1" x14ac:dyDescent="0.2">
      <c r="A28" s="143"/>
      <c r="B28" s="144" t="s">
        <v>23</v>
      </c>
      <c r="C28" s="195">
        <f t="shared" ref="C28:D28" si="17">SUM(C23:C27)</f>
        <v>2391</v>
      </c>
      <c r="D28" s="195">
        <f t="shared" si="17"/>
        <v>2782</v>
      </c>
      <c r="E28" s="195">
        <f t="shared" ref="E28" si="18">SUM(E23:E27)</f>
        <v>2630</v>
      </c>
      <c r="F28" s="195">
        <f t="shared" ref="F28:I28" si="19">SUM(F23:F27)</f>
        <v>2304</v>
      </c>
      <c r="G28" s="195">
        <f t="shared" si="19"/>
        <v>2405</v>
      </c>
      <c r="H28" s="195">
        <f t="shared" si="19"/>
        <v>2700</v>
      </c>
      <c r="I28" s="195">
        <f t="shared" si="19"/>
        <v>2490</v>
      </c>
      <c r="J28" s="145">
        <f t="shared" ref="J28:N28" si="20">SUM(J23:J27)</f>
        <v>0</v>
      </c>
      <c r="K28" s="145">
        <f t="shared" si="20"/>
        <v>0</v>
      </c>
      <c r="L28" s="145">
        <f t="shared" si="20"/>
        <v>0</v>
      </c>
      <c r="M28" s="145">
        <f t="shared" si="20"/>
        <v>0</v>
      </c>
      <c r="N28" s="146">
        <f t="shared" si="20"/>
        <v>0</v>
      </c>
      <c r="O28" s="66"/>
      <c r="P28" s="44"/>
    </row>
    <row r="29" spans="1:28" ht="14.1" customHeight="1" x14ac:dyDescent="0.2">
      <c r="A29" s="87"/>
      <c r="B29" s="95" t="s">
        <v>40</v>
      </c>
      <c r="C29" s="189">
        <v>158</v>
      </c>
      <c r="D29" s="188">
        <v>241</v>
      </c>
      <c r="E29" s="188">
        <v>219</v>
      </c>
      <c r="F29" s="188">
        <v>241</v>
      </c>
      <c r="G29" s="188">
        <v>180</v>
      </c>
      <c r="H29" s="188">
        <v>180</v>
      </c>
      <c r="I29" s="188">
        <v>170</v>
      </c>
      <c r="J29" s="84"/>
      <c r="K29" s="84"/>
      <c r="L29" s="85"/>
      <c r="M29" s="85"/>
      <c r="N29" s="88"/>
      <c r="O29" s="66"/>
      <c r="P29" s="44"/>
      <c r="AB29" s="60"/>
    </row>
    <row r="30" spans="1:28" ht="14.1" customHeight="1" x14ac:dyDescent="0.2">
      <c r="A30" s="54"/>
      <c r="B30" s="92" t="s">
        <v>41</v>
      </c>
      <c r="C30" s="182">
        <v>15</v>
      </c>
      <c r="D30" s="183">
        <v>6</v>
      </c>
      <c r="E30" s="183">
        <v>2</v>
      </c>
      <c r="F30" s="183">
        <v>9</v>
      </c>
      <c r="G30" s="183">
        <v>2</v>
      </c>
      <c r="H30" s="183">
        <v>20</v>
      </c>
      <c r="I30" s="183">
        <v>20</v>
      </c>
      <c r="J30" s="36"/>
      <c r="K30" s="36"/>
      <c r="L30" s="37"/>
      <c r="M30" s="37"/>
      <c r="N30" s="62"/>
      <c r="O30" s="66"/>
      <c r="P30" s="44"/>
      <c r="AB30" s="60"/>
    </row>
    <row r="31" spans="1:28" ht="14.1" customHeight="1" x14ac:dyDescent="0.2">
      <c r="A31" s="54"/>
      <c r="B31" s="92" t="s">
        <v>42</v>
      </c>
      <c r="C31" s="182">
        <v>24</v>
      </c>
      <c r="D31" s="183">
        <v>102</v>
      </c>
      <c r="E31" s="183">
        <v>40</v>
      </c>
      <c r="F31" s="183">
        <v>24</v>
      </c>
      <c r="G31" s="183">
        <v>46</v>
      </c>
      <c r="H31" s="183">
        <v>50</v>
      </c>
      <c r="I31" s="183">
        <v>50</v>
      </c>
      <c r="J31" s="36"/>
      <c r="K31" s="36"/>
      <c r="L31" s="37"/>
      <c r="M31" s="37"/>
      <c r="N31" s="62"/>
      <c r="O31" s="66"/>
      <c r="P31" s="44"/>
      <c r="Y31" s="64"/>
      <c r="AB31" s="60"/>
    </row>
    <row r="32" spans="1:28" ht="14.1" customHeight="1" x14ac:dyDescent="0.2">
      <c r="A32" s="54"/>
      <c r="B32" s="92" t="s">
        <v>43</v>
      </c>
      <c r="C32" s="182">
        <v>15</v>
      </c>
      <c r="D32" s="183">
        <v>16</v>
      </c>
      <c r="E32" s="183">
        <v>7</v>
      </c>
      <c r="F32" s="183">
        <v>4</v>
      </c>
      <c r="G32" s="183">
        <v>11</v>
      </c>
      <c r="H32" s="183">
        <v>10</v>
      </c>
      <c r="I32" s="183">
        <v>10</v>
      </c>
      <c r="J32" s="36"/>
      <c r="K32" s="36"/>
      <c r="L32" s="37"/>
      <c r="M32" s="37"/>
      <c r="N32" s="62"/>
      <c r="O32" s="66"/>
      <c r="P32" s="44"/>
      <c r="AB32" s="60"/>
    </row>
    <row r="33" spans="1:28" ht="14.1" customHeight="1" x14ac:dyDescent="0.2">
      <c r="A33" s="54"/>
      <c r="B33" s="92" t="s">
        <v>44</v>
      </c>
      <c r="C33" s="182">
        <v>16</v>
      </c>
      <c r="D33" s="183">
        <v>32</v>
      </c>
      <c r="E33" s="183">
        <v>15</v>
      </c>
      <c r="F33" s="183">
        <v>6</v>
      </c>
      <c r="G33" s="183">
        <v>0</v>
      </c>
      <c r="H33" s="183">
        <v>15</v>
      </c>
      <c r="I33" s="183">
        <v>15</v>
      </c>
      <c r="J33" s="36"/>
      <c r="K33" s="36"/>
      <c r="L33" s="37"/>
      <c r="M33" s="37"/>
      <c r="N33" s="62"/>
      <c r="O33" s="44"/>
      <c r="P33" s="44"/>
      <c r="AB33" s="60"/>
    </row>
    <row r="34" spans="1:28" ht="14.1" customHeight="1" x14ac:dyDescent="0.2">
      <c r="A34" s="143"/>
      <c r="B34" s="144" t="s">
        <v>45</v>
      </c>
      <c r="C34" s="196">
        <f>SUM(C30:C33)</f>
        <v>70</v>
      </c>
      <c r="D34" s="196">
        <f t="shared" ref="D34" si="21">SUM(D30:D33)</f>
        <v>156</v>
      </c>
      <c r="E34" s="196">
        <f t="shared" ref="E34" si="22">SUM(E30:E33)</f>
        <v>64</v>
      </c>
      <c r="F34" s="196">
        <f t="shared" ref="F34:I34" si="23">SUM(F30:F33)</f>
        <v>43</v>
      </c>
      <c r="G34" s="196">
        <f t="shared" si="23"/>
        <v>59</v>
      </c>
      <c r="H34" s="196">
        <f t="shared" si="23"/>
        <v>95</v>
      </c>
      <c r="I34" s="196">
        <f t="shared" si="23"/>
        <v>95</v>
      </c>
      <c r="J34" s="147">
        <f t="shared" ref="J34:N34" si="24">SUM(J30:J33)</f>
        <v>0</v>
      </c>
      <c r="K34" s="147">
        <f t="shared" si="24"/>
        <v>0</v>
      </c>
      <c r="L34" s="147">
        <f t="shared" si="24"/>
        <v>0</v>
      </c>
      <c r="M34" s="147">
        <f t="shared" si="24"/>
        <v>0</v>
      </c>
      <c r="N34" s="148">
        <f t="shared" si="24"/>
        <v>0</v>
      </c>
      <c r="P34" s="44"/>
    </row>
    <row r="35" spans="1:28" ht="14.1" customHeight="1" x14ac:dyDescent="0.2">
      <c r="A35" s="51"/>
      <c r="B35" s="92" t="s">
        <v>46</v>
      </c>
      <c r="C35" s="180">
        <v>460</v>
      </c>
      <c r="D35" s="185">
        <v>610</v>
      </c>
      <c r="E35" s="185">
        <v>347</v>
      </c>
      <c r="F35" s="183">
        <v>412</v>
      </c>
      <c r="G35" s="183">
        <v>426</v>
      </c>
      <c r="H35" s="183">
        <v>450</v>
      </c>
      <c r="I35" s="183">
        <v>450</v>
      </c>
      <c r="J35" s="36"/>
      <c r="K35" s="36"/>
      <c r="L35" s="37"/>
      <c r="M35" s="37"/>
      <c r="N35" s="62"/>
      <c r="P35" s="44"/>
      <c r="AB35" s="60"/>
    </row>
    <row r="36" spans="1:28" ht="14.1" customHeight="1" x14ac:dyDescent="0.2">
      <c r="A36" s="87"/>
      <c r="B36" s="95" t="s">
        <v>62</v>
      </c>
      <c r="C36" s="190">
        <v>0</v>
      </c>
      <c r="D36" s="187">
        <v>0</v>
      </c>
      <c r="E36" s="187">
        <v>0</v>
      </c>
      <c r="F36" s="188">
        <v>0</v>
      </c>
      <c r="G36" s="188">
        <v>0</v>
      </c>
      <c r="H36" s="188">
        <v>0</v>
      </c>
      <c r="I36" s="188">
        <v>0</v>
      </c>
      <c r="J36" s="84"/>
      <c r="K36" s="84"/>
      <c r="L36" s="85"/>
      <c r="M36" s="85"/>
      <c r="N36" s="88"/>
      <c r="AB36" s="60"/>
    </row>
    <row r="37" spans="1:28" ht="14.1" customHeight="1" x14ac:dyDescent="0.2">
      <c r="A37" s="87"/>
      <c r="B37" s="95" t="s">
        <v>91</v>
      </c>
      <c r="C37" s="190">
        <v>0</v>
      </c>
      <c r="D37" s="187">
        <v>0</v>
      </c>
      <c r="E37" s="187">
        <v>0</v>
      </c>
      <c r="F37" s="188">
        <v>0</v>
      </c>
      <c r="G37" s="188">
        <v>0</v>
      </c>
      <c r="H37" s="188">
        <v>0</v>
      </c>
      <c r="I37" s="188">
        <v>0</v>
      </c>
      <c r="J37" s="84"/>
      <c r="K37" s="84"/>
      <c r="L37" s="85"/>
      <c r="M37" s="85"/>
      <c r="N37" s="88"/>
      <c r="AB37" s="60"/>
    </row>
    <row r="38" spans="1:28" ht="14.1" customHeight="1" x14ac:dyDescent="0.2">
      <c r="A38" s="155"/>
      <c r="B38" s="156" t="s">
        <v>88</v>
      </c>
      <c r="C38" s="199">
        <f>C22+C28+C29+C34+C35+C36+C37</f>
        <v>6642</v>
      </c>
      <c r="D38" s="199">
        <f t="shared" ref="D38:I38" si="25">D37+D36+D35+D34+D29+D28+D22</f>
        <v>7550</v>
      </c>
      <c r="E38" s="199">
        <f t="shared" si="25"/>
        <v>6868</v>
      </c>
      <c r="F38" s="199">
        <f t="shared" si="25"/>
        <v>6807</v>
      </c>
      <c r="G38" s="199">
        <f t="shared" si="25"/>
        <v>6880</v>
      </c>
      <c r="H38" s="199">
        <f t="shared" si="25"/>
        <v>7235</v>
      </c>
      <c r="I38" s="199">
        <f t="shared" si="25"/>
        <v>7015</v>
      </c>
      <c r="J38" s="157">
        <f t="shared" ref="J38:N38" si="26">J37+J36+J35+J34+J29+J28+J22</f>
        <v>0</v>
      </c>
      <c r="K38" s="157">
        <f t="shared" si="26"/>
        <v>0</v>
      </c>
      <c r="L38" s="157">
        <f t="shared" si="26"/>
        <v>0</v>
      </c>
      <c r="M38" s="157">
        <f t="shared" si="26"/>
        <v>0</v>
      </c>
      <c r="N38" s="158">
        <f t="shared" si="26"/>
        <v>0</v>
      </c>
      <c r="Y38" s="64"/>
    </row>
    <row r="39" spans="1:28" ht="14.1" customHeight="1" thickBot="1" x14ac:dyDescent="0.25">
      <c r="A39" s="97"/>
      <c r="B39" s="96" t="s">
        <v>47</v>
      </c>
      <c r="C39" s="184">
        <f>C17-C38</f>
        <v>-76</v>
      </c>
      <c r="D39" s="184">
        <f t="shared" ref="D39:I39" si="27">D17-D38</f>
        <v>-118</v>
      </c>
      <c r="E39" s="184">
        <f t="shared" si="27"/>
        <v>1264</v>
      </c>
      <c r="F39" s="184">
        <f t="shared" si="27"/>
        <v>-1255</v>
      </c>
      <c r="G39" s="184">
        <f t="shared" si="27"/>
        <v>-4</v>
      </c>
      <c r="H39" s="184">
        <f t="shared" si="27"/>
        <v>1</v>
      </c>
      <c r="I39" s="184">
        <f t="shared" si="27"/>
        <v>-2</v>
      </c>
      <c r="J39" s="55">
        <f t="shared" ref="J39:N39" si="28">J17-J38</f>
        <v>0</v>
      </c>
      <c r="K39" s="55">
        <f t="shared" si="28"/>
        <v>0</v>
      </c>
      <c r="L39" s="55">
        <f t="shared" si="28"/>
        <v>0</v>
      </c>
      <c r="M39" s="55">
        <f t="shared" si="28"/>
        <v>0</v>
      </c>
      <c r="N39" s="83">
        <f t="shared" si="28"/>
        <v>0</v>
      </c>
      <c r="Y39" s="60"/>
    </row>
    <row r="40" spans="1:28" ht="18" customHeight="1" thickBot="1" x14ac:dyDescent="0.3">
      <c r="A40" s="250" t="s">
        <v>50</v>
      </c>
      <c r="B40" s="251"/>
      <c r="C40" s="203">
        <f>C3+C17-C38</f>
        <v>156</v>
      </c>
      <c r="D40" s="203">
        <f t="shared" ref="D40:I40" si="29">D3+D17-D38</f>
        <v>38</v>
      </c>
      <c r="E40" s="203">
        <f t="shared" si="29"/>
        <v>1302</v>
      </c>
      <c r="F40" s="203">
        <f t="shared" si="29"/>
        <v>47</v>
      </c>
      <c r="G40" s="203">
        <f t="shared" si="29"/>
        <v>43</v>
      </c>
      <c r="H40" s="203">
        <f t="shared" si="29"/>
        <v>44</v>
      </c>
      <c r="I40" s="203">
        <f t="shared" si="29"/>
        <v>42</v>
      </c>
      <c r="J40" s="168">
        <f t="shared" ref="J40:N40" si="30">J3+J17-J38</f>
        <v>42</v>
      </c>
      <c r="K40" s="168">
        <f t="shared" si="30"/>
        <v>42</v>
      </c>
      <c r="L40" s="168">
        <f t="shared" si="30"/>
        <v>42</v>
      </c>
      <c r="M40" s="168">
        <f t="shared" si="30"/>
        <v>42</v>
      </c>
      <c r="N40" s="169">
        <f t="shared" si="30"/>
        <v>42</v>
      </c>
    </row>
    <row r="41" spans="1:28" ht="18" customHeight="1" x14ac:dyDescent="0.25">
      <c r="A41" s="47"/>
      <c r="B41" s="48"/>
      <c r="C41" s="49"/>
      <c r="D41" s="50"/>
      <c r="E41" s="50"/>
      <c r="F41" s="50"/>
      <c r="G41" s="50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2014-02-25T09:49:46Z</cp:lastPrinted>
  <dcterms:created xsi:type="dcterms:W3CDTF">2012-03-20T09:28:01Z</dcterms:created>
  <dcterms:modified xsi:type="dcterms:W3CDTF">2019-05-27T09:19:27Z</dcterms:modified>
</cp:coreProperties>
</file>