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75" yWindow="-75" windowWidth="12120" windowHeight="10200"/>
  </bookViews>
  <sheets>
    <sheet name="Cover" sheetId="2" r:id="rId1"/>
    <sheet name="Výkaz ziskov a strát_mesačne" sheetId="3" r:id="rId2"/>
    <sheet name="Výkaz_aktív a záväzkov_mesačne" sheetId="1" r:id="rId3"/>
    <sheet name="Výhľad peňažných tokov_mesačne" sheetId="4" r:id="rId4"/>
  </sheets>
  <definedNames>
    <definedName name="_xlnm.Print_Area" localSheetId="3">'Výhľad peňažných tokov_mesačne'!$A$1:$N$40</definedName>
    <definedName name="_xlnm.Print_Area" localSheetId="1">'Výkaz ziskov a strát_mesačne'!$A$1:$H$34</definedName>
  </definedNames>
  <calcPr calcId="145621"/>
</workbook>
</file>

<file path=xl/calcChain.xml><?xml version="1.0" encoding="utf-8"?>
<calcChain xmlns="http://schemas.openxmlformats.org/spreadsheetml/2006/main">
  <c r="J34" i="4" l="1"/>
  <c r="J38" i="4" s="1"/>
  <c r="J18" i="4" s="1"/>
  <c r="I34" i="4"/>
  <c r="I38" i="4" s="1"/>
  <c r="I18" i="4" s="1"/>
  <c r="H34" i="4"/>
  <c r="H38" i="4" s="1"/>
  <c r="H18" i="4" s="1"/>
  <c r="G34" i="4"/>
  <c r="G38" i="4" s="1"/>
  <c r="G18" i="4" s="1"/>
  <c r="J28" i="4"/>
  <c r="I28" i="4"/>
  <c r="H28" i="4"/>
  <c r="G28" i="4"/>
  <c r="J22" i="4"/>
  <c r="I22" i="4"/>
  <c r="H22" i="4"/>
  <c r="G22" i="4"/>
  <c r="J13" i="4"/>
  <c r="J17" i="4" s="1"/>
  <c r="I13" i="4"/>
  <c r="I17" i="4" s="1"/>
  <c r="H13" i="4"/>
  <c r="H17" i="4" s="1"/>
  <c r="G13" i="4"/>
  <c r="G17" i="4" s="1"/>
  <c r="G3" i="4"/>
  <c r="D36" i="3"/>
  <c r="H39" i="4" l="1"/>
  <c r="H9" i="4"/>
  <c r="I39" i="4"/>
  <c r="I9" i="4"/>
  <c r="G39" i="4"/>
  <c r="G9" i="4"/>
  <c r="G40" i="4"/>
  <c r="H3" i="4" s="1"/>
  <c r="H40" i="4" s="1"/>
  <c r="I3" i="4" s="1"/>
  <c r="I40" i="4" s="1"/>
  <c r="J3" i="4" s="1"/>
  <c r="J40" i="4" s="1"/>
  <c r="J39" i="4"/>
  <c r="J9" i="4"/>
  <c r="G22" i="3"/>
  <c r="G27" i="3" s="1"/>
  <c r="F22" i="3"/>
  <c r="F27" i="3" s="1"/>
  <c r="G9" i="3"/>
  <c r="G14" i="3" s="1"/>
  <c r="F9" i="3"/>
  <c r="F14" i="3" s="1"/>
  <c r="C23" i="3"/>
  <c r="D22" i="3"/>
  <c r="D27" i="3" s="1"/>
  <c r="C21" i="3"/>
  <c r="C18" i="3"/>
  <c r="C10" i="3"/>
  <c r="D9" i="3"/>
  <c r="D14" i="3" s="1"/>
  <c r="D28" i="3" s="1"/>
  <c r="D34" i="3" s="1"/>
  <c r="C7" i="3"/>
  <c r="C9" i="3" s="1"/>
  <c r="G28" i="3" l="1"/>
  <c r="G34" i="3" s="1"/>
  <c r="C14" i="3"/>
  <c r="F28" i="3"/>
  <c r="F34" i="3" s="1"/>
  <c r="C22" i="3"/>
  <c r="C27" i="3" s="1"/>
  <c r="F8" i="1"/>
  <c r="H33" i="3"/>
  <c r="H32" i="3"/>
  <c r="H31" i="3"/>
  <c r="H30" i="3"/>
  <c r="H29" i="3"/>
  <c r="H26" i="3"/>
  <c r="H25" i="3"/>
  <c r="H24" i="3"/>
  <c r="H23" i="3"/>
  <c r="H22" i="3"/>
  <c r="H21" i="3"/>
  <c r="H20" i="3"/>
  <c r="H19" i="3"/>
  <c r="H18" i="3"/>
  <c r="H17" i="3"/>
  <c r="H16" i="3"/>
  <c r="H14" i="3"/>
  <c r="H13" i="3"/>
  <c r="H12" i="3"/>
  <c r="H11" i="3"/>
  <c r="H10" i="3"/>
  <c r="H9" i="3"/>
  <c r="H8" i="3"/>
  <c r="H7" i="3"/>
  <c r="H6" i="3"/>
  <c r="E33" i="3"/>
  <c r="E32" i="3"/>
  <c r="E31" i="3"/>
  <c r="E30" i="3"/>
  <c r="E29" i="3"/>
  <c r="E26" i="3"/>
  <c r="E25" i="3"/>
  <c r="E24" i="3"/>
  <c r="E23" i="3"/>
  <c r="E27" i="3"/>
  <c r="E21" i="3"/>
  <c r="E20" i="3"/>
  <c r="E19" i="3"/>
  <c r="E18" i="3"/>
  <c r="E17" i="3"/>
  <c r="E16" i="3"/>
  <c r="E13" i="3"/>
  <c r="E12" i="3"/>
  <c r="E11" i="3"/>
  <c r="E10" i="3"/>
  <c r="E8" i="3"/>
  <c r="E7" i="3"/>
  <c r="E6" i="3"/>
  <c r="C28" i="3" l="1"/>
  <c r="C34" i="3" s="1"/>
  <c r="H34" i="3"/>
  <c r="H28" i="3"/>
  <c r="H27" i="3"/>
  <c r="E14" i="3"/>
  <c r="E9" i="3"/>
  <c r="E22" i="3"/>
  <c r="F34" i="4"/>
  <c r="F38" i="4" s="1"/>
  <c r="F18" i="4" s="1"/>
  <c r="F28" i="4"/>
  <c r="F22" i="4"/>
  <c r="F13" i="4"/>
  <c r="F17" i="4" s="1"/>
  <c r="F3" i="4"/>
  <c r="F40" i="4" s="1"/>
  <c r="E28" i="3" l="1"/>
  <c r="E34" i="3"/>
  <c r="F39" i="4"/>
  <c r="F9" i="4"/>
  <c r="E34" i="4"/>
  <c r="E38" i="4" s="1"/>
  <c r="E18" i="4" s="1"/>
  <c r="E28" i="4"/>
  <c r="E22" i="4"/>
  <c r="E13" i="4"/>
  <c r="E17" i="4" s="1"/>
  <c r="E3" i="4"/>
  <c r="E40" i="4" s="1"/>
  <c r="E39" i="4" l="1"/>
  <c r="E9" i="4"/>
  <c r="E8" i="1"/>
  <c r="D34" i="4" l="1"/>
  <c r="D38" i="4" s="1"/>
  <c r="D18" i="4" s="1"/>
  <c r="C34" i="4"/>
  <c r="D28" i="4"/>
  <c r="C28" i="4"/>
  <c r="D22" i="4"/>
  <c r="C22" i="4"/>
  <c r="C38" i="4" s="1"/>
  <c r="C18" i="4" s="1"/>
  <c r="D13" i="4"/>
  <c r="D17" i="4" s="1"/>
  <c r="C13" i="4"/>
  <c r="C17" i="4" s="1"/>
  <c r="C40" i="4" l="1"/>
  <c r="D3" i="4" s="1"/>
  <c r="D40" i="4" s="1"/>
  <c r="C39" i="4"/>
  <c r="C9" i="4"/>
  <c r="D39" i="4"/>
  <c r="D9" i="4"/>
  <c r="D8" i="1"/>
  <c r="D14" i="1" l="1"/>
  <c r="D21" i="1" s="1"/>
  <c r="E14" i="1"/>
  <c r="E21" i="1" s="1"/>
  <c r="F14" i="1"/>
  <c r="F21" i="1" s="1"/>
  <c r="G14" i="1"/>
  <c r="G21" i="1" s="1"/>
  <c r="H14" i="1"/>
  <c r="H21" i="1" s="1"/>
  <c r="I14" i="1"/>
  <c r="J14" i="1"/>
  <c r="K14" i="1"/>
  <c r="L14" i="1"/>
  <c r="M14" i="1"/>
  <c r="N14" i="1"/>
  <c r="C14" i="1"/>
  <c r="N6" i="1"/>
  <c r="M6" i="1"/>
  <c r="L6" i="1"/>
  <c r="K6" i="1"/>
  <c r="J6" i="1"/>
  <c r="I6" i="1"/>
  <c r="H6" i="1"/>
  <c r="G6" i="1"/>
  <c r="F6" i="1"/>
  <c r="E6" i="1"/>
  <c r="D6" i="1"/>
  <c r="K11" i="1"/>
  <c r="C6" i="1"/>
  <c r="D4" i="1"/>
  <c r="E4" i="1"/>
  <c r="F4" i="1"/>
  <c r="G4" i="1"/>
  <c r="H4" i="1"/>
  <c r="H11" i="1" s="1"/>
  <c r="I4" i="1"/>
  <c r="J4" i="1"/>
  <c r="J11" i="1" s="1"/>
  <c r="K4" i="1"/>
  <c r="L4" i="1"/>
  <c r="L11" i="1" s="1"/>
  <c r="M4" i="1"/>
  <c r="N4" i="1"/>
  <c r="N11" i="1" s="1"/>
  <c r="C4" i="1"/>
  <c r="N21" i="1"/>
  <c r="M21" i="1"/>
  <c r="L21" i="1"/>
  <c r="K21" i="1"/>
  <c r="J21" i="1"/>
  <c r="I21" i="1"/>
  <c r="M11" i="1"/>
  <c r="I11" i="1"/>
  <c r="G11" i="1" l="1"/>
  <c r="F11" i="1"/>
  <c r="E11" i="1"/>
  <c r="D11" i="1"/>
  <c r="C21" i="1" l="1"/>
  <c r="C11" i="1"/>
  <c r="K13" i="4"/>
  <c r="L13" i="4"/>
  <c r="M13" i="4"/>
  <c r="N13" i="4"/>
  <c r="K34" i="4"/>
  <c r="L34" i="4"/>
  <c r="M34" i="4"/>
  <c r="N34" i="4"/>
  <c r="K28" i="4"/>
  <c r="L28" i="4"/>
  <c r="M28" i="4"/>
  <c r="N28" i="4"/>
  <c r="K22" i="4"/>
  <c r="L22" i="4"/>
  <c r="M22" i="4"/>
  <c r="N22" i="4"/>
  <c r="K17" i="4"/>
  <c r="L17" i="4"/>
  <c r="M17" i="4"/>
  <c r="N17" i="4"/>
  <c r="B1" i="4"/>
  <c r="B1" i="1"/>
  <c r="B1" i="3"/>
  <c r="N38" i="4" l="1"/>
  <c r="N39" i="4" s="1"/>
  <c r="L38" i="4"/>
  <c r="L39" i="4" s="1"/>
  <c r="M38" i="4"/>
  <c r="M39" i="4" s="1"/>
  <c r="K38" i="4"/>
  <c r="K39" i="4" s="1"/>
  <c r="K3" i="4" l="1"/>
  <c r="K40" i="4" s="1"/>
  <c r="L3" i="4" l="1"/>
  <c r="L40" i="4" s="1"/>
  <c r="M3" i="4" l="1"/>
  <c r="M40" i="4" s="1"/>
  <c r="N3" i="4"/>
  <c r="N40" i="4" s="1"/>
</calcChain>
</file>

<file path=xl/sharedStrings.xml><?xml version="1.0" encoding="utf-8"?>
<sst xmlns="http://schemas.openxmlformats.org/spreadsheetml/2006/main" count="150" uniqueCount="134">
  <si>
    <t>V tisícoch EUR</t>
  </si>
  <si>
    <t>AKTÍVA</t>
  </si>
  <si>
    <t>Krátkodobé pohľadávky</t>
  </si>
  <si>
    <t>Zásoby</t>
  </si>
  <si>
    <t>Aktíva spolu</t>
  </si>
  <si>
    <t>Krátkodobé záväzky</t>
  </si>
  <si>
    <t>Zúčtovanie transferov ŠR</t>
  </si>
  <si>
    <t>Rezervy</t>
  </si>
  <si>
    <t>Ostatné záväzky</t>
  </si>
  <si>
    <t>Aktuálny mesiac</t>
  </si>
  <si>
    <t>Kumulatívne od Januára</t>
  </si>
  <si>
    <t>Plán</t>
  </si>
  <si>
    <t>Skutočnosť</t>
  </si>
  <si>
    <t>VšZP</t>
  </si>
  <si>
    <t>Dôvera</t>
  </si>
  <si>
    <t>Union</t>
  </si>
  <si>
    <t>Výnosy od ZP spolu</t>
  </si>
  <si>
    <t>Ostatné prevádzkové výnosy</t>
  </si>
  <si>
    <t>Prevádzkové výnosy spolu</t>
  </si>
  <si>
    <t>PREVÁDZKOVÉ NÁKLADY</t>
  </si>
  <si>
    <t>Osobné náklady</t>
  </si>
  <si>
    <t>Lieky</t>
  </si>
  <si>
    <t>Ostatný materiál</t>
  </si>
  <si>
    <t>Spotreba materiálu spolu</t>
  </si>
  <si>
    <t>Spotreba energie</t>
  </si>
  <si>
    <t>Opravy a udržiavanie</t>
  </si>
  <si>
    <t>Ostatné prevádzkové náklady</t>
  </si>
  <si>
    <t>Prevádzkové náklady spolu</t>
  </si>
  <si>
    <t>Prevádzkový výsledok (EBITDA)</t>
  </si>
  <si>
    <t>Odpisy a amortizácia</t>
  </si>
  <si>
    <t>Opravné položky</t>
  </si>
  <si>
    <t>Finančné náklady(úroky)</t>
  </si>
  <si>
    <t>Daň z príjmu</t>
  </si>
  <si>
    <t>Zisk za obdobie</t>
  </si>
  <si>
    <t>PREVÁDZKOVÉ PRÍJMY</t>
  </si>
  <si>
    <t>Príjmy od ZP spolu</t>
  </si>
  <si>
    <t>Ostatné príjmy</t>
  </si>
  <si>
    <t>PREVÁDZKOVÉ VÝDAVKY</t>
  </si>
  <si>
    <t xml:space="preserve">Ostatné osobné výdavky </t>
  </si>
  <si>
    <t>Osobné výdavky spolu</t>
  </si>
  <si>
    <t xml:space="preserve">Spotreba energie </t>
  </si>
  <si>
    <t>Opravy budov</t>
  </si>
  <si>
    <t>Servis zdravotníckej techniky</t>
  </si>
  <si>
    <t>Servis výpočtovej techniky</t>
  </si>
  <si>
    <t xml:space="preserve">Ostatné </t>
  </si>
  <si>
    <t>Opravy a udržiavanie spolu</t>
  </si>
  <si>
    <t>Ostatné prevádzkové výdavky</t>
  </si>
  <si>
    <t>Rozdiel príjmov a výdavkov</t>
  </si>
  <si>
    <t>Komentár:</t>
  </si>
  <si>
    <t>SPRÁVA O HOSPODÁRENÍ ORGANIZÁCIE</t>
  </si>
  <si>
    <t>Stav na účte ku koncu mesiaca</t>
  </si>
  <si>
    <t>VÝNOSY</t>
  </si>
  <si>
    <t>Výnosy z bežných transferov</t>
  </si>
  <si>
    <t>Výnosy z kapitálových transferov</t>
  </si>
  <si>
    <t>Ostatné výnosy (aktivácia, účtovanie rezerv)</t>
  </si>
  <si>
    <t>Odpisy z dotácií a transférov</t>
  </si>
  <si>
    <t>Z toho:</t>
  </si>
  <si>
    <t>Prevádzkové príjmy</t>
  </si>
  <si>
    <t>Mimorozpočtové príjmy</t>
  </si>
  <si>
    <t>Príjmy z kapitálových a bežných transferov</t>
  </si>
  <si>
    <t>Príjmy z bežných transferov</t>
  </si>
  <si>
    <t>Príjmy z kapitálových  transferov</t>
  </si>
  <si>
    <t>Výdavky z bežných  transferov</t>
  </si>
  <si>
    <t xml:space="preserve">Hotovostný účet </t>
  </si>
  <si>
    <t>Príjmy spolu</t>
  </si>
  <si>
    <t>PASÍVA</t>
  </si>
  <si>
    <t>Úvery a návratná finančná výpomoc</t>
  </si>
  <si>
    <t>Pasíva spolu</t>
  </si>
  <si>
    <t>Časové rozlíšenie pasív</t>
  </si>
  <si>
    <t>Časové rozlíšenie aktív</t>
  </si>
  <si>
    <t>% plnenia</t>
  </si>
  <si>
    <t>A.</t>
  </si>
  <si>
    <t>Neobežný majetok</t>
  </si>
  <si>
    <t>B</t>
  </si>
  <si>
    <t>Obežný majetok</t>
  </si>
  <si>
    <t>Nehmotný a hmotný majetok</t>
  </si>
  <si>
    <t xml:space="preserve">Peniaze a účty v bankách </t>
  </si>
  <si>
    <t>A</t>
  </si>
  <si>
    <t>Vlastné imanie</t>
  </si>
  <si>
    <t>Záväzky</t>
  </si>
  <si>
    <t>C</t>
  </si>
  <si>
    <t>Krv</t>
  </si>
  <si>
    <t>Diagnostiká</t>
  </si>
  <si>
    <t>Zdravotnícky materiál</t>
  </si>
  <si>
    <t xml:space="preserve">Zdravotnícky materiál </t>
  </si>
  <si>
    <t>Stav na účte k 1. dňu v mesiaci</t>
  </si>
  <si>
    <t>Výdavky spolu</t>
  </si>
  <si>
    <t>Mzdy</t>
  </si>
  <si>
    <t>Odvody</t>
  </si>
  <si>
    <t>Výdavky z kapitálových transferov</t>
  </si>
  <si>
    <t>MZ SR</t>
  </si>
  <si>
    <t>Kontakt: Róbert Maguľa</t>
  </si>
  <si>
    <t>mail: robert.magula@health.gov.sk , kontroling@health.gov.sk</t>
  </si>
  <si>
    <t>Komentár a poznámky:</t>
  </si>
  <si>
    <t>rok 2019</t>
  </si>
  <si>
    <t>Skutočnosť                    k 31.1.2019</t>
  </si>
  <si>
    <t>Skutočnosť                    k 28.2.2019</t>
  </si>
  <si>
    <t>Skutočnosť                    k 31.3.2019</t>
  </si>
  <si>
    <t>Skutočnosť                    k 30.4.2019</t>
  </si>
  <si>
    <t>Skutočnosť                    k 31.5.2019</t>
  </si>
  <si>
    <t>Skutočnosť                    k 30.6.2019</t>
  </si>
  <si>
    <t>Skutočnosť                    k 31.7.2019</t>
  </si>
  <si>
    <t>Skutočnosť                    k 31.8.2019</t>
  </si>
  <si>
    <t>Skutočnosť                    k 30.9.2019</t>
  </si>
  <si>
    <t>Skutočnosť                    k 31.10.2019</t>
  </si>
  <si>
    <t>Skutočnosť                    k 30.11.2019</t>
  </si>
  <si>
    <t>Skutočnosť                    k 31.12.2019</t>
  </si>
  <si>
    <t>Výhľad 09_2019</t>
  </si>
  <si>
    <t>Výhľad 10_2019</t>
  </si>
  <si>
    <t>Výhľad 11_2019</t>
  </si>
  <si>
    <t>Výhľad 12_2019</t>
  </si>
  <si>
    <t xml:space="preserve">Vypracoval: Ing. Magdaléna Marcinová, Zuzana Vaslíková </t>
  </si>
  <si>
    <t>Kontakt: 043/4203456, 043/4203600</t>
  </si>
  <si>
    <t xml:space="preserve">Mail: marcinova@unm.sk, vaslikova@unm.sk </t>
  </si>
  <si>
    <t>Univerzitná nemocnica Martin</t>
  </si>
  <si>
    <t>Skutočnosť 1/2019</t>
  </si>
  <si>
    <t>Skutočnosť 2/2019</t>
  </si>
  <si>
    <t>Skutočnosť 3/2019</t>
  </si>
  <si>
    <t>Výhľad    6/2019</t>
  </si>
  <si>
    <t>Skutočnosť 4/2019</t>
  </si>
  <si>
    <t>Výhľad     7/2019</t>
  </si>
  <si>
    <t>Máj 2019</t>
  </si>
  <si>
    <t>Máj</t>
  </si>
  <si>
    <t>Január - Máj</t>
  </si>
  <si>
    <t>Ukazovateľ</t>
  </si>
  <si>
    <t>Priemerný prepočítaný počet lekárov</t>
  </si>
  <si>
    <t xml:space="preserve">Počet hospitalizačných prípadov </t>
  </si>
  <si>
    <t>Počet JZS</t>
  </si>
  <si>
    <t>Celková suma fakturovaná dodávateľmi</t>
  </si>
  <si>
    <t>Celková suma platieb dodávateľom</t>
  </si>
  <si>
    <t xml:space="preserve">Komentár: </t>
  </si>
  <si>
    <t>Uvedený je aj počet JZS, ktorú UNM vykazuje do zdravotných poisťovní na základe zmlúv.</t>
  </si>
  <si>
    <t>Skutočnosť 5/2019</t>
  </si>
  <si>
    <t>Výhľad    8/2019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</si>
</sst>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;[Red]\(#,##0\);\-"/>
    <numFmt numFmtId="165" formatCode="#,##0.000"/>
    <numFmt numFmtId="166" formatCode="#,##0.0000"/>
    <numFmt numFmtId="167" formatCode="#,##0;[Red]\ \(#,##0\);\-"/>
    <numFmt numFmtId="170" formatCode="#,##0.000000"/>
  </numFmts>
  <fonts count="23" x14ac:knownFonts="1">
    <font>
      <sz val="10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b/>
      <sz val="8"/>
      <color indexed="9"/>
      <name val="Arial"/>
      <family val="2"/>
      <charset val="238"/>
    </font>
    <font>
      <sz val="10"/>
      <name val="Times New Roman CE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9"/>
      <color indexed="9"/>
      <name val="Arial"/>
      <family val="2"/>
      <charset val="238"/>
    </font>
    <font>
      <sz val="10"/>
      <color theme="1"/>
      <name val="Arial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EAF1DD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0">
    <xf numFmtId="0" fontId="0" fillId="0" borderId="0"/>
    <xf numFmtId="40" fontId="7" fillId="0" borderId="0" applyFont="0" applyFill="0" applyBorder="0" applyAlignment="0" applyProtection="0"/>
    <xf numFmtId="0" fontId="19" fillId="0" borderId="0"/>
    <xf numFmtId="0" fontId="19" fillId="0" borderId="0"/>
    <xf numFmtId="0" fontId="8" fillId="0" borderId="0"/>
    <xf numFmtId="0" fontId="3" fillId="0" borderId="0"/>
    <xf numFmtId="0" fontId="19" fillId="0" borderId="0"/>
    <xf numFmtId="0" fontId="19" fillId="0" borderId="0"/>
    <xf numFmtId="0" fontId="3" fillId="0" borderId="0"/>
    <xf numFmtId="0" fontId="19" fillId="0" borderId="0"/>
    <xf numFmtId="0" fontId="3" fillId="0" borderId="0"/>
    <xf numFmtId="9" fontId="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60">
    <xf numFmtId="0" fontId="0" fillId="0" borderId="0" xfId="0"/>
    <xf numFmtId="0" fontId="0" fillId="0" borderId="0" xfId="0" applyFont="1"/>
    <xf numFmtId="49" fontId="0" fillId="0" borderId="0" xfId="0" applyNumberFormat="1" applyFont="1" applyAlignment="1">
      <alignment horizontal="right"/>
    </xf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 applyAlignment="1">
      <alignment horizontal="right"/>
    </xf>
    <xf numFmtId="0" fontId="4" fillId="0" borderId="1" xfId="0" applyFont="1" applyFill="1" applyBorder="1"/>
    <xf numFmtId="0" fontId="0" fillId="0" borderId="1" xfId="0" applyBorder="1"/>
    <xf numFmtId="0" fontId="4" fillId="0" borderId="0" xfId="0" applyFont="1" applyBorder="1"/>
    <xf numFmtId="164" fontId="4" fillId="0" borderId="0" xfId="0" applyNumberFormat="1" applyFont="1" applyAlignment="1">
      <alignment horizontal="right"/>
    </xf>
    <xf numFmtId="0" fontId="3" fillId="0" borderId="0" xfId="0" applyFont="1" applyBorder="1" applyAlignment="1">
      <alignment horizontal="center"/>
    </xf>
    <xf numFmtId="0" fontId="0" fillId="0" borderId="0" xfId="0" applyFont="1" applyFill="1" applyBorder="1"/>
    <xf numFmtId="0" fontId="0" fillId="5" borderId="0" xfId="0" applyFont="1" applyFill="1" applyBorder="1" applyAlignment="1">
      <alignment horizontal="center"/>
    </xf>
    <xf numFmtId="0" fontId="0" fillId="5" borderId="0" xfId="0" applyFill="1" applyBorder="1"/>
    <xf numFmtId="164" fontId="0" fillId="5" borderId="0" xfId="0" applyNumberFormat="1" applyFont="1" applyFill="1" applyBorder="1" applyAlignment="1">
      <alignment horizontal="right"/>
    </xf>
    <xf numFmtId="0" fontId="10" fillId="0" borderId="0" xfId="0" applyFont="1" applyFill="1"/>
    <xf numFmtId="0" fontId="10" fillId="0" borderId="0" xfId="0" applyFont="1" applyFill="1" applyAlignment="1">
      <alignment horizontal="right"/>
    </xf>
    <xf numFmtId="0" fontId="0" fillId="0" borderId="0" xfId="0" applyFill="1"/>
    <xf numFmtId="0" fontId="8" fillId="0" borderId="0" xfId="2" applyFont="1" applyFill="1" applyBorder="1" applyAlignment="1"/>
    <xf numFmtId="49" fontId="0" fillId="0" borderId="0" xfId="0" applyNumberFormat="1" applyFill="1" applyAlignment="1">
      <alignment horizontal="right"/>
    </xf>
    <xf numFmtId="0" fontId="0" fillId="0" borderId="0" xfId="0" applyFont="1" applyFill="1"/>
    <xf numFmtId="0" fontId="11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/>
    </xf>
    <xf numFmtId="49" fontId="11" fillId="0" borderId="0" xfId="0" applyNumberFormat="1" applyFont="1" applyFill="1" applyAlignment="1">
      <alignment horizontal="center"/>
    </xf>
    <xf numFmtId="0" fontId="0" fillId="0" borderId="0" xfId="0" applyFont="1" applyFill="1" applyAlignment="1"/>
    <xf numFmtId="0" fontId="0" fillId="0" borderId="0" xfId="0" applyFill="1" applyAlignment="1">
      <alignment horizontal="left"/>
    </xf>
    <xf numFmtId="0" fontId="0" fillId="0" borderId="0" xfId="0" applyFont="1" applyBorder="1"/>
    <xf numFmtId="49" fontId="4" fillId="0" borderId="0" xfId="0" applyNumberFormat="1" applyFont="1" applyBorder="1" applyAlignment="1">
      <alignment horizontal="right"/>
    </xf>
    <xf numFmtId="49" fontId="4" fillId="0" borderId="0" xfId="0" applyNumberFormat="1" applyFont="1" applyAlignment="1">
      <alignment horizontal="right"/>
    </xf>
    <xf numFmtId="0" fontId="0" fillId="0" borderId="1" xfId="0" applyFont="1" applyBorder="1" applyAlignment="1">
      <alignment horizontal="left"/>
    </xf>
    <xf numFmtId="3" fontId="13" fillId="0" borderId="1" xfId="0" applyNumberFormat="1" applyFont="1" applyBorder="1"/>
    <xf numFmtId="3" fontId="16" fillId="0" borderId="1" xfId="0" applyNumberFormat="1" applyFont="1" applyBorder="1"/>
    <xf numFmtId="0" fontId="11" fillId="0" borderId="0" xfId="0" applyFont="1" applyFill="1" applyAlignment="1">
      <alignment horizontal="center" vertical="center"/>
    </xf>
    <xf numFmtId="164" fontId="3" fillId="0" borderId="0" xfId="0" applyNumberFormat="1" applyFont="1" applyBorder="1" applyAlignment="1">
      <alignment horizontal="right"/>
    </xf>
    <xf numFmtId="164" fontId="0" fillId="0" borderId="0" xfId="0" applyNumberFormat="1" applyFont="1" applyBorder="1" applyAlignment="1">
      <alignment horizontal="right"/>
    </xf>
    <xf numFmtId="49" fontId="0" fillId="0" borderId="0" xfId="0" applyNumberFormat="1" applyFont="1" applyBorder="1" applyAlignment="1">
      <alignment horizontal="right"/>
    </xf>
    <xf numFmtId="0" fontId="17" fillId="0" borderId="0" xfId="0" applyFont="1" applyFill="1" applyBorder="1"/>
    <xf numFmtId="49" fontId="0" fillId="0" borderId="0" xfId="0" applyNumberFormat="1" applyFont="1"/>
    <xf numFmtId="0" fontId="0" fillId="0" borderId="0" xfId="0" applyBorder="1"/>
    <xf numFmtId="0" fontId="0" fillId="5" borderId="0" xfId="0" applyFont="1" applyFill="1"/>
    <xf numFmtId="0" fontId="8" fillId="0" borderId="1" xfId="0" applyFont="1" applyFill="1" applyBorder="1"/>
    <xf numFmtId="0" fontId="12" fillId="0" borderId="0" xfId="0" applyNumberFormat="1" applyFont="1" applyFill="1" applyBorder="1" applyAlignment="1"/>
    <xf numFmtId="0" fontId="10" fillId="0" borderId="0" xfId="0" applyNumberFormat="1" applyFont="1" applyFill="1" applyBorder="1" applyAlignment="1"/>
    <xf numFmtId="49" fontId="14" fillId="0" borderId="0" xfId="0" applyNumberFormat="1" applyFont="1" applyFill="1" applyBorder="1" applyAlignment="1">
      <alignment horizontal="right"/>
    </xf>
    <xf numFmtId="3" fontId="13" fillId="0" borderId="0" xfId="0" applyNumberFormat="1" applyFont="1" applyFill="1" applyBorder="1"/>
    <xf numFmtId="0" fontId="13" fillId="0" borderId="9" xfId="0" applyFont="1" applyBorder="1" applyAlignment="1">
      <alignment horizontal="center"/>
    </xf>
    <xf numFmtId="16" fontId="13" fillId="0" borderId="9" xfId="0" applyNumberFormat="1" applyFont="1" applyBorder="1"/>
    <xf numFmtId="16" fontId="16" fillId="0" borderId="9" xfId="0" applyNumberFormat="1" applyFont="1" applyBorder="1"/>
    <xf numFmtId="16" fontId="13" fillId="0" borderId="9" xfId="0" applyNumberFormat="1" applyFont="1" applyBorder="1" applyAlignment="1">
      <alignment horizontal="center"/>
    </xf>
    <xf numFmtId="3" fontId="13" fillId="4" borderId="5" xfId="0" applyNumberFormat="1" applyFont="1" applyFill="1" applyBorder="1" applyAlignment="1">
      <alignment horizontal="right"/>
    </xf>
    <xf numFmtId="0" fontId="8" fillId="5" borderId="1" xfId="0" applyFont="1" applyFill="1" applyBorder="1"/>
    <xf numFmtId="0" fontId="13" fillId="0" borderId="0" xfId="0" applyFont="1"/>
    <xf numFmtId="3" fontId="0" fillId="0" borderId="0" xfId="0" applyNumberFormat="1"/>
    <xf numFmtId="3" fontId="8" fillId="0" borderId="0" xfId="0" applyNumberFormat="1" applyFont="1"/>
    <xf numFmtId="3" fontId="13" fillId="0" borderId="10" xfId="0" applyNumberFormat="1" applyFont="1" applyBorder="1"/>
    <xf numFmtId="3" fontId="16" fillId="0" borderId="10" xfId="0" applyNumberFormat="1" applyFont="1" applyBorder="1"/>
    <xf numFmtId="4" fontId="0" fillId="0" borderId="0" xfId="0" applyNumberFormat="1" applyAlignment="1"/>
    <xf numFmtId="4" fontId="0" fillId="0" borderId="0" xfId="0" applyNumberFormat="1"/>
    <xf numFmtId="3" fontId="16" fillId="3" borderId="1" xfId="0" applyNumberFormat="1" applyFont="1" applyFill="1" applyBorder="1"/>
    <xf numFmtId="0" fontId="0" fillId="0" borderId="0" xfId="0" applyBorder="1" applyAlignment="1">
      <alignment horizontal="right"/>
    </xf>
    <xf numFmtId="0" fontId="0" fillId="0" borderId="6" xfId="0" applyFont="1" applyBorder="1"/>
    <xf numFmtId="0" fontId="4" fillId="0" borderId="0" xfId="0" applyFont="1" applyFill="1" applyBorder="1"/>
    <xf numFmtId="0" fontId="0" fillId="0" borderId="1" xfId="5" applyFont="1" applyBorder="1" applyAlignment="1">
      <alignment horizontal="left"/>
    </xf>
    <xf numFmtId="0" fontId="0" fillId="0" borderId="1" xfId="0" applyFont="1" applyFill="1" applyBorder="1"/>
    <xf numFmtId="3" fontId="0" fillId="0" borderId="1" xfId="0" applyNumberFormat="1" applyFont="1" applyFill="1" applyBorder="1" applyAlignment="1">
      <alignment horizontal="right"/>
    </xf>
    <xf numFmtId="0" fontId="0" fillId="0" borderId="23" xfId="0" applyFont="1" applyFill="1" applyBorder="1"/>
    <xf numFmtId="0" fontId="4" fillId="0" borderId="1" xfId="0" applyFont="1" applyFill="1" applyBorder="1" applyAlignment="1">
      <alignment horizontal="left"/>
    </xf>
    <xf numFmtId="0" fontId="4" fillId="0" borderId="1" xfId="0" applyFont="1" applyBorder="1" applyAlignment="1">
      <alignment horizontal="left"/>
    </xf>
    <xf numFmtId="0" fontId="0" fillId="0" borderId="1" xfId="0" applyFont="1" applyBorder="1" applyAlignment="1">
      <alignment horizontal="right"/>
    </xf>
    <xf numFmtId="0" fontId="4" fillId="0" borderId="14" xfId="0" applyFont="1" applyBorder="1"/>
    <xf numFmtId="0" fontId="0" fillId="0" borderId="8" xfId="0" applyFont="1" applyBorder="1" applyAlignment="1">
      <alignment horizontal="left"/>
    </xf>
    <xf numFmtId="0" fontId="0" fillId="0" borderId="14" xfId="0" applyFont="1" applyBorder="1"/>
    <xf numFmtId="49" fontId="4" fillId="0" borderId="15" xfId="0" applyNumberFormat="1" applyFont="1" applyBorder="1" applyAlignment="1">
      <alignment horizontal="right"/>
    </xf>
    <xf numFmtId="49" fontId="4" fillId="0" borderId="14" xfId="0" applyNumberFormat="1" applyFont="1" applyBorder="1" applyAlignment="1">
      <alignment horizontal="right"/>
    </xf>
    <xf numFmtId="49" fontId="21" fillId="2" borderId="1" xfId="0" applyNumberFormat="1" applyFont="1" applyFill="1" applyBorder="1" applyAlignment="1">
      <alignment horizontal="center" vertical="center" wrapText="1"/>
    </xf>
    <xf numFmtId="3" fontId="13" fillId="4" borderId="25" xfId="0" applyNumberFormat="1" applyFont="1" applyFill="1" applyBorder="1" applyAlignment="1">
      <alignment horizontal="right"/>
    </xf>
    <xf numFmtId="3" fontId="13" fillId="0" borderId="1" xfId="0" applyNumberFormat="1" applyFont="1" applyFill="1" applyBorder="1"/>
    <xf numFmtId="3" fontId="16" fillId="0" borderId="1" xfId="0" applyNumberFormat="1" applyFont="1" applyFill="1" applyBorder="1"/>
    <xf numFmtId="3" fontId="13" fillId="0" borderId="10" xfId="0" applyNumberFormat="1" applyFont="1" applyFill="1" applyBorder="1"/>
    <xf numFmtId="0" fontId="13" fillId="0" borderId="9" xfId="0" applyFont="1" applyFill="1" applyBorder="1" applyAlignment="1">
      <alignment horizontal="center"/>
    </xf>
    <xf numFmtId="3" fontId="16" fillId="0" borderId="10" xfId="0" applyNumberFormat="1" applyFont="1" applyFill="1" applyBorder="1"/>
    <xf numFmtId="0" fontId="13" fillId="0" borderId="2" xfId="0" applyNumberFormat="1" applyFont="1" applyFill="1" applyBorder="1"/>
    <xf numFmtId="0" fontId="14" fillId="0" borderId="9" xfId="0" applyFont="1" applyFill="1" applyBorder="1"/>
    <xf numFmtId="0" fontId="13" fillId="0" borderId="2" xfId="0" applyNumberFormat="1" applyFont="1" applyBorder="1"/>
    <xf numFmtId="0" fontId="13" fillId="0" borderId="2" xfId="0" applyNumberFormat="1" applyFont="1" applyBorder="1" applyAlignment="1">
      <alignment horizontal="left"/>
    </xf>
    <xf numFmtId="0" fontId="16" fillId="3" borderId="2" xfId="0" applyNumberFormat="1" applyFont="1" applyFill="1" applyBorder="1" applyAlignment="1">
      <alignment horizontal="left"/>
    </xf>
    <xf numFmtId="0" fontId="13" fillId="0" borderId="2" xfId="0" applyFont="1" applyBorder="1" applyAlignment="1">
      <alignment horizontal="left"/>
    </xf>
    <xf numFmtId="0" fontId="13" fillId="0" borderId="2" xfId="0" applyNumberFormat="1" applyFont="1" applyFill="1" applyBorder="1" applyAlignment="1">
      <alignment horizontal="left"/>
    </xf>
    <xf numFmtId="0" fontId="14" fillId="4" borderId="16" xfId="0" applyNumberFormat="1" applyFont="1" applyFill="1" applyBorder="1" applyAlignment="1">
      <alignment horizontal="left"/>
    </xf>
    <xf numFmtId="0" fontId="13" fillId="4" borderId="12" xfId="0" applyFont="1" applyFill="1" applyBorder="1" applyAlignment="1">
      <alignment horizontal="center"/>
    </xf>
    <xf numFmtId="0" fontId="0" fillId="8" borderId="1" xfId="0" applyFont="1" applyFill="1" applyBorder="1"/>
    <xf numFmtId="0" fontId="4" fillId="12" borderId="1" xfId="0" applyFont="1" applyFill="1" applyBorder="1" applyAlignment="1">
      <alignment horizontal="left"/>
    </xf>
    <xf numFmtId="0" fontId="4" fillId="13" borderId="1" xfId="0" applyFont="1" applyFill="1" applyBorder="1"/>
    <xf numFmtId="49" fontId="20" fillId="9" borderId="5" xfId="0" applyNumberFormat="1" applyFont="1" applyFill="1" applyBorder="1" applyAlignment="1">
      <alignment horizontal="center" vertical="center"/>
    </xf>
    <xf numFmtId="49" fontId="20" fillId="9" borderId="5" xfId="0" applyNumberFormat="1" applyFont="1" applyFill="1" applyBorder="1" applyAlignment="1">
      <alignment horizontal="center" vertical="center" wrapText="1"/>
    </xf>
    <xf numFmtId="3" fontId="0" fillId="0" borderId="1" xfId="0" applyNumberFormat="1" applyFont="1" applyBorder="1" applyAlignment="1">
      <alignment horizontal="right"/>
    </xf>
    <xf numFmtId="3" fontId="0" fillId="8" borderId="1" xfId="0" applyNumberFormat="1" applyFont="1" applyFill="1" applyBorder="1" applyAlignment="1">
      <alignment horizontal="right"/>
    </xf>
    <xf numFmtId="9" fontId="0" fillId="0" borderId="8" xfId="0" applyNumberFormat="1" applyFont="1" applyBorder="1" applyAlignment="1">
      <alignment horizontal="right"/>
    </xf>
    <xf numFmtId="9" fontId="0" fillId="0" borderId="1" xfId="0" applyNumberFormat="1" applyFont="1" applyBorder="1" applyAlignment="1">
      <alignment horizontal="right"/>
    </xf>
    <xf numFmtId="9" fontId="0" fillId="8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3" fontId="0" fillId="0" borderId="2" xfId="0" applyNumberFormat="1" applyFont="1" applyBorder="1" applyAlignment="1">
      <alignment horizontal="right"/>
    </xf>
    <xf numFmtId="3" fontId="0" fillId="7" borderId="1" xfId="0" applyNumberFormat="1" applyFont="1" applyFill="1" applyBorder="1" applyAlignment="1">
      <alignment horizontal="right"/>
    </xf>
    <xf numFmtId="3" fontId="4" fillId="12" borderId="1" xfId="0" applyNumberFormat="1" applyFont="1" applyFill="1" applyBorder="1" applyAlignment="1">
      <alignment horizontal="right"/>
    </xf>
    <xf numFmtId="0" fontId="15" fillId="0" borderId="0" xfId="0" applyFont="1" applyBorder="1"/>
    <xf numFmtId="0" fontId="13" fillId="0" borderId="0" xfId="0" applyNumberFormat="1" applyFont="1" applyBorder="1"/>
    <xf numFmtId="49" fontId="14" fillId="0" borderId="0" xfId="0" applyNumberFormat="1" applyFont="1" applyBorder="1" applyAlignment="1">
      <alignment horizontal="right"/>
    </xf>
    <xf numFmtId="0" fontId="13" fillId="0" borderId="0" xfId="0" applyFont="1" applyBorder="1"/>
    <xf numFmtId="0" fontId="14" fillId="0" borderId="12" xfId="0" applyFont="1" applyFill="1" applyBorder="1"/>
    <xf numFmtId="0" fontId="13" fillId="0" borderId="27" xfId="0" applyNumberFormat="1" applyFont="1" applyFill="1" applyBorder="1"/>
    <xf numFmtId="3" fontId="13" fillId="0" borderId="13" xfId="0" applyNumberFormat="1" applyFont="1" applyFill="1" applyBorder="1"/>
    <xf numFmtId="3" fontId="16" fillId="0" borderId="13" xfId="0" applyNumberFormat="1" applyFont="1" applyFill="1" applyBorder="1"/>
    <xf numFmtId="3" fontId="13" fillId="0" borderId="24" xfId="0" applyNumberFormat="1" applyFont="1" applyFill="1" applyBorder="1"/>
    <xf numFmtId="3" fontId="0" fillId="6" borderId="1" xfId="0" applyNumberFormat="1" applyFont="1" applyFill="1" applyBorder="1" applyAlignment="1">
      <alignment horizontal="right"/>
    </xf>
    <xf numFmtId="9" fontId="0" fillId="6" borderId="1" xfId="0" applyNumberFormat="1" applyFont="1" applyFill="1" applyBorder="1" applyAlignment="1">
      <alignment horizontal="right"/>
    </xf>
    <xf numFmtId="9" fontId="0" fillId="7" borderId="1" xfId="0" applyNumberFormat="1" applyFont="1" applyFill="1" applyBorder="1" applyAlignment="1">
      <alignment horizontal="right"/>
    </xf>
    <xf numFmtId="0" fontId="0" fillId="11" borderId="1" xfId="0" applyFont="1" applyFill="1" applyBorder="1" applyAlignment="1">
      <alignment horizontal="center"/>
    </xf>
    <xf numFmtId="0" fontId="4" fillId="11" borderId="1" xfId="0" applyFont="1" applyFill="1" applyBorder="1"/>
    <xf numFmtId="3" fontId="15" fillId="11" borderId="1" xfId="13" applyNumberFormat="1" applyFont="1" applyFill="1" applyBorder="1"/>
    <xf numFmtId="3" fontId="4" fillId="11" borderId="2" xfId="0" applyNumberFormat="1" applyFont="1" applyFill="1" applyBorder="1" applyAlignment="1">
      <alignment horizontal="right"/>
    </xf>
    <xf numFmtId="0" fontId="6" fillId="15" borderId="3" xfId="0" applyFont="1" applyFill="1" applyBorder="1" applyAlignment="1">
      <alignment horizontal="center" vertical="center" wrapText="1"/>
    </xf>
    <xf numFmtId="0" fontId="6" fillId="15" borderId="26" xfId="0" applyFont="1" applyFill="1" applyBorder="1" applyAlignment="1">
      <alignment horizontal="center" vertical="center" wrapText="1"/>
    </xf>
    <xf numFmtId="0" fontId="14" fillId="14" borderId="7" xfId="0" applyFont="1" applyFill="1" applyBorder="1"/>
    <xf numFmtId="0" fontId="13" fillId="14" borderId="8" xfId="0" applyNumberFormat="1" applyFont="1" applyFill="1" applyBorder="1"/>
    <xf numFmtId="3" fontId="13" fillId="14" borderId="8" xfId="0" applyNumberFormat="1" applyFont="1" applyFill="1" applyBorder="1"/>
    <xf numFmtId="0" fontId="14" fillId="16" borderId="7" xfId="0" applyFont="1" applyFill="1" applyBorder="1"/>
    <xf numFmtId="0" fontId="13" fillId="16" borderId="8" xfId="0" applyNumberFormat="1" applyFont="1" applyFill="1" applyBorder="1"/>
    <xf numFmtId="3" fontId="13" fillId="16" borderId="8" xfId="0" applyNumberFormat="1" applyFont="1" applyFill="1" applyBorder="1"/>
    <xf numFmtId="0" fontId="13" fillId="8" borderId="9" xfId="0" applyFont="1" applyFill="1" applyBorder="1" applyAlignment="1">
      <alignment horizontal="center"/>
    </xf>
    <xf numFmtId="0" fontId="13" fillId="8" borderId="2" xfId="0" applyNumberFormat="1" applyFont="1" applyFill="1" applyBorder="1"/>
    <xf numFmtId="3" fontId="16" fillId="8" borderId="1" xfId="13" applyNumberFormat="1" applyFont="1" applyFill="1" applyBorder="1" applyAlignment="1">
      <alignment horizontal="right"/>
    </xf>
    <xf numFmtId="3" fontId="16" fillId="8" borderId="10" xfId="13" applyNumberFormat="1" applyFont="1" applyFill="1" applyBorder="1" applyAlignment="1">
      <alignment horizontal="right"/>
    </xf>
    <xf numFmtId="0" fontId="13" fillId="7" borderId="9" xfId="0" applyFont="1" applyFill="1" applyBorder="1" applyAlignment="1">
      <alignment horizontal="center"/>
    </xf>
    <xf numFmtId="0" fontId="13" fillId="7" borderId="2" xfId="0" applyNumberFormat="1" applyFont="1" applyFill="1" applyBorder="1" applyAlignment="1">
      <alignment horizontal="left"/>
    </xf>
    <xf numFmtId="3" fontId="16" fillId="7" borderId="1" xfId="13" applyNumberFormat="1" applyFont="1" applyFill="1" applyBorder="1" applyAlignment="1">
      <alignment horizontal="right"/>
    </xf>
    <xf numFmtId="3" fontId="16" fillId="7" borderId="10" xfId="13" applyNumberFormat="1" applyFont="1" applyFill="1" applyBorder="1" applyAlignment="1">
      <alignment horizontal="right"/>
    </xf>
    <xf numFmtId="3" fontId="13" fillId="7" borderId="1" xfId="13" applyNumberFormat="1" applyFont="1" applyFill="1" applyBorder="1" applyAlignment="1">
      <alignment horizontal="right"/>
    </xf>
    <xf numFmtId="3" fontId="13" fillId="7" borderId="10" xfId="13" applyNumberFormat="1" applyFont="1" applyFill="1" applyBorder="1" applyAlignment="1">
      <alignment horizontal="right"/>
    </xf>
    <xf numFmtId="3" fontId="13" fillId="14" borderId="11" xfId="0" applyNumberFormat="1" applyFont="1" applyFill="1" applyBorder="1"/>
    <xf numFmtId="0" fontId="13" fillId="16" borderId="12" xfId="0" applyFont="1" applyFill="1" applyBorder="1" applyAlignment="1">
      <alignment horizontal="center"/>
    </xf>
    <xf numFmtId="0" fontId="13" fillId="16" borderId="27" xfId="0" applyNumberFormat="1" applyFont="1" applyFill="1" applyBorder="1"/>
    <xf numFmtId="3" fontId="16" fillId="16" borderId="13" xfId="0" applyNumberFormat="1" applyFont="1" applyFill="1" applyBorder="1"/>
    <xf numFmtId="3" fontId="16" fillId="16" borderId="24" xfId="0" applyNumberFormat="1" applyFont="1" applyFill="1" applyBorder="1"/>
    <xf numFmtId="0" fontId="13" fillId="14" borderId="9" xfId="0" applyFont="1" applyFill="1" applyBorder="1" applyAlignment="1">
      <alignment horizontal="center"/>
    </xf>
    <xf numFmtId="0" fontId="13" fillId="14" borderId="2" xfId="0" applyNumberFormat="1" applyFont="1" applyFill="1" applyBorder="1"/>
    <xf numFmtId="3" fontId="13" fillId="14" borderId="1" xfId="13" applyNumberFormat="1" applyFont="1" applyFill="1" applyBorder="1" applyAlignment="1">
      <alignment horizontal="right"/>
    </xf>
    <xf numFmtId="3" fontId="13" fillId="14" borderId="10" xfId="13" applyNumberFormat="1" applyFont="1" applyFill="1" applyBorder="1" applyAlignment="1">
      <alignment horizontal="right"/>
    </xf>
    <xf numFmtId="3" fontId="0" fillId="12" borderId="8" xfId="0" applyNumberFormat="1" applyFill="1" applyBorder="1"/>
    <xf numFmtId="3" fontId="8" fillId="12" borderId="8" xfId="0" applyNumberFormat="1" applyFont="1" applyFill="1" applyBorder="1"/>
    <xf numFmtId="3" fontId="18" fillId="12" borderId="8" xfId="0" applyNumberFormat="1" applyFont="1" applyFill="1" applyBorder="1"/>
    <xf numFmtId="3" fontId="3" fillId="12" borderId="8" xfId="0" applyNumberFormat="1" applyFont="1" applyFill="1" applyBorder="1"/>
    <xf numFmtId="3" fontId="0" fillId="12" borderId="11" xfId="0" applyNumberFormat="1" applyFill="1" applyBorder="1"/>
    <xf numFmtId="0" fontId="12" fillId="13" borderId="28" xfId="0" applyNumberFormat="1" applyFont="1" applyFill="1" applyBorder="1" applyAlignment="1"/>
    <xf numFmtId="0" fontId="10" fillId="13" borderId="29" xfId="0" applyNumberFormat="1" applyFont="1" applyFill="1" applyBorder="1" applyAlignment="1"/>
    <xf numFmtId="3" fontId="14" fillId="13" borderId="30" xfId="0" applyNumberFormat="1" applyFont="1" applyFill="1" applyBorder="1"/>
    <xf numFmtId="3" fontId="14" fillId="13" borderId="31" xfId="0" applyNumberFormat="1" applyFont="1" applyFill="1" applyBorder="1"/>
    <xf numFmtId="3" fontId="14" fillId="13" borderId="3" xfId="0" applyNumberFormat="1" applyFont="1" applyFill="1" applyBorder="1" applyAlignment="1">
      <alignment horizontal="right"/>
    </xf>
    <xf numFmtId="3" fontId="14" fillId="13" borderId="26" xfId="0" applyNumberFormat="1" applyFont="1" applyFill="1" applyBorder="1" applyAlignment="1">
      <alignment horizontal="right"/>
    </xf>
    <xf numFmtId="3" fontId="13" fillId="16" borderId="11" xfId="0" applyNumberFormat="1" applyFont="1" applyFill="1" applyBorder="1"/>
    <xf numFmtId="0" fontId="0" fillId="0" borderId="0" xfId="0" applyFill="1" applyAlignment="1"/>
    <xf numFmtId="3" fontId="0" fillId="0" borderId="1" xfId="0" applyNumberFormat="1" applyFont="1" applyBorder="1"/>
    <xf numFmtId="3" fontId="8" fillId="0" borderId="1" xfId="0" applyNumberFormat="1" applyFont="1" applyBorder="1"/>
    <xf numFmtId="3" fontId="0" fillId="0" borderId="0" xfId="0" applyNumberFormat="1" applyFont="1"/>
    <xf numFmtId="165" fontId="0" fillId="0" borderId="0" xfId="0" applyNumberFormat="1" applyFont="1"/>
    <xf numFmtId="3" fontId="13" fillId="0" borderId="1" xfId="13" applyNumberFormat="1" applyFont="1" applyBorder="1" applyAlignment="1">
      <alignment horizontal="right"/>
    </xf>
    <xf numFmtId="3" fontId="13" fillId="0" borderId="1" xfId="0" applyNumberFormat="1" applyFont="1" applyBorder="1"/>
    <xf numFmtId="3" fontId="16" fillId="0" borderId="1" xfId="13" applyNumberFormat="1" applyFont="1" applyBorder="1" applyAlignment="1">
      <alignment horizontal="right"/>
    </xf>
    <xf numFmtId="3" fontId="16" fillId="0" borderId="1" xfId="0" applyNumberFormat="1" applyFont="1" applyBorder="1"/>
    <xf numFmtId="3" fontId="13" fillId="4" borderId="5" xfId="0" applyNumberFormat="1" applyFont="1" applyFill="1" applyBorder="1" applyAlignment="1">
      <alignment horizontal="right"/>
    </xf>
    <xf numFmtId="3" fontId="13" fillId="5" borderId="1" xfId="0" applyNumberFormat="1" applyFont="1" applyFill="1" applyBorder="1"/>
    <xf numFmtId="3" fontId="13" fillId="0" borderId="1" xfId="0" applyNumberFormat="1" applyFont="1" applyFill="1" applyBorder="1" applyAlignment="1">
      <alignment horizontal="right"/>
    </xf>
    <xf numFmtId="3" fontId="13" fillId="0" borderId="1" xfId="0" applyNumberFormat="1" applyFont="1" applyFill="1" applyBorder="1"/>
    <xf numFmtId="3" fontId="16" fillId="0" borderId="1" xfId="0" applyNumberFormat="1" applyFont="1" applyFill="1" applyBorder="1"/>
    <xf numFmtId="3" fontId="16" fillId="0" borderId="1" xfId="13" applyNumberFormat="1" applyFont="1" applyFill="1" applyBorder="1" applyAlignment="1">
      <alignment horizontal="right"/>
    </xf>
    <xf numFmtId="3" fontId="13" fillId="0" borderId="1" xfId="13" applyNumberFormat="1" applyFont="1" applyFill="1" applyBorder="1" applyAlignment="1">
      <alignment horizontal="right"/>
    </xf>
    <xf numFmtId="3" fontId="13" fillId="0" borderId="13" xfId="0" applyNumberFormat="1" applyFont="1" applyFill="1" applyBorder="1" applyAlignment="1">
      <alignment horizontal="right"/>
    </xf>
    <xf numFmtId="3" fontId="13" fillId="0" borderId="13" xfId="0" applyNumberFormat="1" applyFont="1" applyFill="1" applyBorder="1"/>
    <xf numFmtId="0" fontId="6" fillId="15" borderId="3" xfId="0" applyFont="1" applyFill="1" applyBorder="1" applyAlignment="1">
      <alignment horizontal="center" vertical="center" wrapText="1"/>
    </xf>
    <xf numFmtId="3" fontId="16" fillId="8" borderId="1" xfId="13" applyNumberFormat="1" applyFont="1" applyFill="1" applyBorder="1" applyAlignment="1">
      <alignment horizontal="right"/>
    </xf>
    <xf numFmtId="3" fontId="16" fillId="7" borderId="1" xfId="13" applyNumberFormat="1" applyFont="1" applyFill="1" applyBorder="1" applyAlignment="1">
      <alignment horizontal="right"/>
    </xf>
    <xf numFmtId="3" fontId="13" fillId="7" borderId="1" xfId="13" applyNumberFormat="1" applyFont="1" applyFill="1" applyBorder="1" applyAlignment="1">
      <alignment horizontal="right"/>
    </xf>
    <xf numFmtId="3" fontId="16" fillId="14" borderId="8" xfId="13" applyNumberFormat="1" applyFont="1" applyFill="1" applyBorder="1" applyAlignment="1">
      <alignment horizontal="right"/>
    </xf>
    <xf numFmtId="3" fontId="16" fillId="16" borderId="13" xfId="0" applyNumberFormat="1" applyFont="1" applyFill="1" applyBorder="1"/>
    <xf numFmtId="3" fontId="13" fillId="14" borderId="1" xfId="13" applyNumberFormat="1" applyFont="1" applyFill="1" applyBorder="1" applyAlignment="1">
      <alignment horizontal="right"/>
    </xf>
    <xf numFmtId="3" fontId="0" fillId="12" borderId="8" xfId="0" applyNumberFormat="1" applyFill="1" applyBorder="1"/>
    <xf numFmtId="3" fontId="14" fillId="13" borderId="30" xfId="0" applyNumberFormat="1" applyFont="1" applyFill="1" applyBorder="1" applyAlignment="1">
      <alignment horizontal="right"/>
    </xf>
    <xf numFmtId="3" fontId="14" fillId="13" borderId="30" xfId="0" applyNumberFormat="1" applyFont="1" applyFill="1" applyBorder="1"/>
    <xf numFmtId="3" fontId="14" fillId="13" borderId="3" xfId="0" applyNumberFormat="1" applyFont="1" applyFill="1" applyBorder="1" applyAlignment="1">
      <alignment horizontal="right"/>
    </xf>
    <xf numFmtId="3" fontId="14" fillId="16" borderId="8" xfId="0" applyNumberFormat="1" applyFont="1" applyFill="1" applyBorder="1" applyAlignment="1">
      <alignment horizontal="right"/>
    </xf>
    <xf numFmtId="3" fontId="14" fillId="13" borderId="30" xfId="0" applyNumberFormat="1" applyFont="1" applyFill="1" applyBorder="1" applyAlignment="1">
      <alignment wrapText="1"/>
    </xf>
    <xf numFmtId="3" fontId="4" fillId="0" borderId="2" xfId="0" applyNumberFormat="1" applyFont="1" applyBorder="1" applyAlignment="1">
      <alignment horizontal="right"/>
    </xf>
    <xf numFmtId="166" fontId="8" fillId="0" borderId="1" xfId="0" applyNumberFormat="1" applyFont="1" applyBorder="1"/>
    <xf numFmtId="3" fontId="4" fillId="11" borderId="1" xfId="0" applyNumberFormat="1" applyFont="1" applyFill="1" applyBorder="1" applyAlignment="1">
      <alignment horizontal="right"/>
    </xf>
    <xf numFmtId="3" fontId="0" fillId="10" borderId="1" xfId="0" applyNumberFormat="1" applyFont="1" applyFill="1" applyBorder="1" applyAlignment="1">
      <alignment horizontal="right"/>
    </xf>
    <xf numFmtId="0" fontId="22" fillId="0" borderId="0" xfId="0" applyFont="1" applyFill="1" applyBorder="1"/>
    <xf numFmtId="3" fontId="4" fillId="17" borderId="1" xfId="0" applyNumberFormat="1" applyFont="1" applyFill="1" applyBorder="1" applyAlignment="1">
      <alignment horizontal="right"/>
    </xf>
    <xf numFmtId="3" fontId="4" fillId="13" borderId="1" xfId="0" applyNumberFormat="1" applyFont="1" applyFill="1" applyBorder="1" applyAlignment="1">
      <alignment horizontal="right"/>
    </xf>
    <xf numFmtId="0" fontId="0" fillId="0" borderId="8" xfId="0" applyFont="1" applyBorder="1"/>
    <xf numFmtId="0" fontId="0" fillId="10" borderId="5" xfId="0" applyFont="1" applyFill="1" applyBorder="1"/>
    <xf numFmtId="0" fontId="0" fillId="7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6" borderId="1" xfId="0" applyFont="1" applyFill="1" applyBorder="1"/>
    <xf numFmtId="0" fontId="0" fillId="0" borderId="1" xfId="0" applyFont="1" applyBorder="1" applyAlignment="1">
      <alignment horizontal="center"/>
    </xf>
    <xf numFmtId="0" fontId="0" fillId="8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5" borderId="1" xfId="0" applyFont="1" applyFill="1" applyBorder="1" applyAlignment="1">
      <alignment horizontal="center"/>
    </xf>
    <xf numFmtId="0" fontId="0" fillId="10" borderId="1" xfId="0" applyFont="1" applyFill="1" applyBorder="1" applyAlignment="1">
      <alignment horizontal="center"/>
    </xf>
    <xf numFmtId="16" fontId="0" fillId="0" borderId="1" xfId="5" applyNumberFormat="1" applyFont="1" applyBorder="1" applyAlignment="1">
      <alignment horizontal="center"/>
    </xf>
    <xf numFmtId="16" fontId="0" fillId="0" borderId="1" xfId="0" applyNumberFormat="1" applyFont="1" applyBorder="1" applyAlignment="1">
      <alignment horizontal="center"/>
    </xf>
    <xf numFmtId="0" fontId="0" fillId="7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6" borderId="1" xfId="0" applyFont="1" applyFill="1" applyBorder="1" applyAlignment="1">
      <alignment horizontal="center"/>
    </xf>
    <xf numFmtId="0" fontId="4" fillId="12" borderId="1" xfId="0" applyFont="1" applyFill="1" applyBorder="1" applyAlignment="1">
      <alignment horizontal="center"/>
    </xf>
    <xf numFmtId="16" fontId="0" fillId="0" borderId="1" xfId="0" applyNumberFormat="1" applyFont="1" applyFill="1" applyBorder="1" applyAlignment="1">
      <alignment horizontal="center"/>
    </xf>
    <xf numFmtId="0" fontId="4" fillId="13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5" fontId="4" fillId="0" borderId="2" xfId="0" applyNumberFormat="1" applyFont="1" applyBorder="1" applyAlignment="1">
      <alignment horizontal="right"/>
    </xf>
    <xf numFmtId="9" fontId="4" fillId="17" borderId="1" xfId="0" applyNumberFormat="1" applyFont="1" applyFill="1" applyBorder="1" applyAlignment="1">
      <alignment horizontal="right"/>
    </xf>
    <xf numFmtId="9" fontId="4" fillId="13" borderId="1" xfId="0" applyNumberFormat="1" applyFont="1" applyFill="1" applyBorder="1" applyAlignment="1">
      <alignment horizontal="right"/>
    </xf>
    <xf numFmtId="3" fontId="0" fillId="0" borderId="6" xfId="0" applyNumberFormat="1" applyFont="1" applyBorder="1" applyAlignment="1">
      <alignment horizontal="right"/>
    </xf>
    <xf numFmtId="9" fontId="0" fillId="0" borderId="6" xfId="0" applyNumberFormat="1" applyFont="1" applyBorder="1" applyAlignment="1">
      <alignment horizontal="right"/>
    </xf>
    <xf numFmtId="9" fontId="0" fillId="10" borderId="1" xfId="0" applyNumberFormat="1" applyFont="1" applyFill="1" applyBorder="1" applyAlignment="1">
      <alignment horizontal="right"/>
    </xf>
    <xf numFmtId="49" fontId="20" fillId="9" borderId="14" xfId="0" applyNumberFormat="1" applyFont="1" applyFill="1" applyBorder="1" applyAlignment="1">
      <alignment horizontal="center" vertical="center"/>
    </xf>
    <xf numFmtId="0" fontId="8" fillId="9" borderId="15" xfId="0" applyFont="1" applyFill="1" applyBorder="1" applyAlignment="1">
      <alignment horizontal="center" vertical="center"/>
    </xf>
    <xf numFmtId="0" fontId="8" fillId="9" borderId="2" xfId="0" applyFont="1" applyFill="1" applyBorder="1" applyAlignment="1">
      <alignment horizontal="center" vertical="center"/>
    </xf>
    <xf numFmtId="49" fontId="20" fillId="9" borderId="14" xfId="0" applyNumberFormat="1" applyFont="1" applyFill="1" applyBorder="1" applyAlignment="1">
      <alignment horizontal="center" vertical="center" wrapText="1"/>
    </xf>
    <xf numFmtId="0" fontId="8" fillId="9" borderId="15" xfId="0" applyFont="1" applyFill="1" applyBorder="1" applyAlignment="1">
      <alignment horizontal="center" vertical="center" wrapText="1"/>
    </xf>
    <xf numFmtId="0" fontId="8" fillId="9" borderId="2" xfId="0" applyFont="1" applyFill="1" applyBorder="1" applyAlignment="1">
      <alignment horizontal="center" vertical="center" wrapText="1"/>
    </xf>
    <xf numFmtId="0" fontId="20" fillId="9" borderId="4" xfId="0" applyFont="1" applyFill="1" applyBorder="1" applyAlignment="1">
      <alignment horizontal="left" vertical="center"/>
    </xf>
    <xf numFmtId="0" fontId="20" fillId="9" borderId="16" xfId="0" applyFont="1" applyFill="1" applyBorder="1" applyAlignment="1">
      <alignment horizontal="left" vertical="center"/>
    </xf>
    <xf numFmtId="0" fontId="20" fillId="9" borderId="17" xfId="0" applyFont="1" applyFill="1" applyBorder="1" applyAlignment="1">
      <alignment horizontal="left" vertical="center"/>
    </xf>
    <xf numFmtId="0" fontId="20" fillId="9" borderId="18" xfId="0" applyFont="1" applyFill="1" applyBorder="1" applyAlignment="1">
      <alignment horizontal="left" vertical="center"/>
    </xf>
    <xf numFmtId="0" fontId="20" fillId="9" borderId="19" xfId="0" applyFont="1" applyFill="1" applyBorder="1" applyAlignment="1">
      <alignment horizontal="left" vertical="center"/>
    </xf>
    <xf numFmtId="0" fontId="21" fillId="2" borderId="14" xfId="0" applyFont="1" applyFill="1" applyBorder="1" applyAlignment="1">
      <alignment horizontal="left" vertical="center"/>
    </xf>
    <xf numFmtId="0" fontId="21" fillId="2" borderId="2" xfId="0" applyFont="1" applyFill="1" applyBorder="1" applyAlignment="1">
      <alignment horizontal="left" vertical="center"/>
    </xf>
    <xf numFmtId="0" fontId="0" fillId="12" borderId="7" xfId="0" applyFill="1" applyBorder="1" applyAlignment="1">
      <alignment horizontal="left"/>
    </xf>
    <xf numFmtId="0" fontId="0" fillId="12" borderId="20" xfId="0" applyFill="1" applyBorder="1" applyAlignment="1">
      <alignment horizontal="left"/>
    </xf>
    <xf numFmtId="0" fontId="0" fillId="0" borderId="0" xfId="0" applyAlignment="1">
      <alignment horizontal="center"/>
    </xf>
    <xf numFmtId="0" fontId="12" fillId="13" borderId="21" xfId="0" applyNumberFormat="1" applyFont="1" applyFill="1" applyBorder="1" applyAlignment="1">
      <alignment horizontal="center"/>
    </xf>
    <xf numFmtId="0" fontId="12" fillId="13" borderId="22" xfId="0" applyNumberFormat="1" applyFont="1" applyFill="1" applyBorder="1" applyAlignment="1">
      <alignment horizontal="center"/>
    </xf>
    <xf numFmtId="0" fontId="21" fillId="15" borderId="28" xfId="0" applyFont="1" applyFill="1" applyBorder="1" applyAlignment="1">
      <alignment horizontal="left" vertical="center"/>
    </xf>
    <xf numFmtId="0" fontId="21" fillId="15" borderId="29" xfId="0" applyFont="1" applyFill="1" applyBorder="1" applyAlignment="1">
      <alignment horizontal="left" vertical="center"/>
    </xf>
    <xf numFmtId="0" fontId="4" fillId="3" borderId="0" xfId="5" applyFont="1" applyFill="1" applyBorder="1"/>
    <xf numFmtId="0" fontId="0" fillId="0" borderId="1" xfId="5" applyFont="1" applyFill="1" applyBorder="1" applyAlignment="1">
      <alignment horizontal="left"/>
    </xf>
    <xf numFmtId="3" fontId="0" fillId="0" borderId="6" xfId="0" applyNumberFormat="1" applyFont="1" applyFill="1" applyBorder="1" applyAlignment="1">
      <alignment horizontal="right"/>
    </xf>
    <xf numFmtId="167" fontId="0" fillId="0" borderId="15" xfId="0" applyNumberFormat="1" applyFont="1" applyBorder="1" applyAlignment="1">
      <alignment horizontal="right"/>
    </xf>
    <xf numFmtId="3" fontId="3" fillId="0" borderId="1" xfId="5" applyNumberFormat="1" applyFill="1" applyBorder="1" applyAlignment="1">
      <alignment horizontal="right"/>
    </xf>
    <xf numFmtId="3" fontId="0" fillId="0" borderId="1" xfId="5" applyNumberFormat="1" applyFont="1" applyFill="1" applyBorder="1" applyAlignment="1">
      <alignment horizontal="right"/>
    </xf>
    <xf numFmtId="3" fontId="0" fillId="0" borderId="8" xfId="0" applyNumberFormat="1" applyFont="1" applyFill="1" applyBorder="1" applyAlignment="1">
      <alignment horizontal="right"/>
    </xf>
    <xf numFmtId="3" fontId="0" fillId="0" borderId="8" xfId="0" applyNumberFormat="1" applyFont="1" applyBorder="1" applyAlignment="1">
      <alignment horizontal="right"/>
    </xf>
    <xf numFmtId="0" fontId="0" fillId="0" borderId="15" xfId="0" applyFont="1" applyFill="1" applyBorder="1"/>
    <xf numFmtId="49" fontId="4" fillId="0" borderId="0" xfId="0" applyNumberFormat="1" applyFont="1" applyFill="1" applyBorder="1" applyAlignment="1">
      <alignment horizontal="right"/>
    </xf>
    <xf numFmtId="49" fontId="4" fillId="0" borderId="0" xfId="0" applyNumberFormat="1" applyFont="1" applyFill="1" applyAlignment="1">
      <alignment horizontal="right"/>
    </xf>
    <xf numFmtId="0" fontId="0" fillId="0" borderId="1" xfId="0" applyFont="1" applyBorder="1" applyAlignment="1">
      <alignment vertical="center"/>
    </xf>
    <xf numFmtId="0" fontId="0" fillId="0" borderId="0" xfId="0" applyFont="1" applyFill="1" applyBorder="1" applyAlignment="1">
      <alignment horizontal="left"/>
    </xf>
    <xf numFmtId="170" fontId="4" fillId="0" borderId="1" xfId="0" applyNumberFormat="1" applyFont="1" applyBorder="1" applyAlignment="1">
      <alignment horizontal="right"/>
    </xf>
  </cellXfs>
  <cellStyles count="20">
    <cellStyle name="čiarky 2" xfId="1"/>
    <cellStyle name="Normal 2" xfId="2"/>
    <cellStyle name="Normal 2 2" xfId="3"/>
    <cellStyle name="Normal 2 2 2" xfId="16"/>
    <cellStyle name="Normal 2 3" xfId="15"/>
    <cellStyle name="Normálna" xfId="0" builtinId="0"/>
    <cellStyle name="Normálna 2" xfId="4"/>
    <cellStyle name="Normálna 3" xfId="5"/>
    <cellStyle name="Normálna 4" xfId="6"/>
    <cellStyle name="Normálna 4 2" xfId="17"/>
    <cellStyle name="normálne 2" xfId="7"/>
    <cellStyle name="normálne 2 2" xfId="8"/>
    <cellStyle name="normálne 2 3" xfId="18"/>
    <cellStyle name="normálne 3" xfId="9"/>
    <cellStyle name="normálne 3 2" xfId="10"/>
    <cellStyle name="normálne 3 3" xfId="19"/>
    <cellStyle name="Percent 2" xfId="11"/>
    <cellStyle name="Percent 2 2" xfId="12"/>
    <cellStyle name="Percentá" xfId="13" builtinId="5"/>
    <cellStyle name="Percentá 2" xfId="14"/>
  </cellStyles>
  <dxfs count="0"/>
  <tableStyles count="0" defaultTableStyle="TableStyleMedium2" defaultPivotStyle="PivotStyleLight16"/>
  <colors>
    <mruColors>
      <color rgb="FF000099"/>
      <color rgb="FF000066"/>
      <color rgb="FF0033CC"/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27"/>
  <sheetViews>
    <sheetView showGridLines="0" tabSelected="1" workbookViewId="0">
      <selection activeCell="A17" sqref="A17"/>
    </sheetView>
  </sheetViews>
  <sheetFormatPr defaultRowHeight="12.75" x14ac:dyDescent="0.2"/>
  <cols>
    <col min="1" max="1" width="126.7109375" style="19" customWidth="1"/>
    <col min="2" max="2" width="14.140625" style="19" customWidth="1"/>
    <col min="3" max="16384" width="9.140625" style="19"/>
  </cols>
  <sheetData>
    <row r="1" spans="1:2" ht="18" customHeight="1" x14ac:dyDescent="0.25">
      <c r="A1" s="17"/>
      <c r="B1" s="18"/>
    </row>
    <row r="2" spans="1:2" ht="23.25" customHeight="1" x14ac:dyDescent="0.2">
      <c r="A2" s="20"/>
      <c r="B2" s="21"/>
    </row>
    <row r="3" spans="1:2" ht="23.25" customHeight="1" x14ac:dyDescent="0.2">
      <c r="A3" s="22"/>
      <c r="B3" s="21"/>
    </row>
    <row r="4" spans="1:2" ht="23.25" customHeight="1" x14ac:dyDescent="0.2">
      <c r="A4" s="22"/>
      <c r="B4" s="21"/>
    </row>
    <row r="5" spans="1:2" ht="23.25" customHeight="1" x14ac:dyDescent="0.2">
      <c r="A5" s="22"/>
      <c r="B5" s="21"/>
    </row>
    <row r="6" spans="1:2" ht="23.25" customHeight="1" x14ac:dyDescent="0.2">
      <c r="A6" s="36" t="s">
        <v>49</v>
      </c>
      <c r="B6" s="21"/>
    </row>
    <row r="7" spans="1:2" ht="23.25" customHeight="1" x14ac:dyDescent="0.25">
      <c r="A7" s="23"/>
      <c r="B7" s="21"/>
    </row>
    <row r="8" spans="1:2" ht="23.25" customHeight="1" x14ac:dyDescent="0.25">
      <c r="A8" s="24"/>
      <c r="B8" s="21"/>
    </row>
    <row r="9" spans="1:2" ht="23.25" customHeight="1" x14ac:dyDescent="0.2">
      <c r="A9" s="25" t="s">
        <v>114</v>
      </c>
      <c r="B9" s="21"/>
    </row>
    <row r="10" spans="1:2" ht="23.25" customHeight="1" x14ac:dyDescent="0.2">
      <c r="B10" s="21"/>
    </row>
    <row r="11" spans="1:2" ht="23.25" customHeight="1" x14ac:dyDescent="0.2">
      <c r="B11" s="21"/>
    </row>
    <row r="12" spans="1:2" ht="23.25" customHeight="1" x14ac:dyDescent="0.2">
      <c r="B12" s="21"/>
    </row>
    <row r="13" spans="1:2" ht="23.25" customHeight="1" x14ac:dyDescent="0.2">
      <c r="A13" s="22"/>
      <c r="B13" s="21"/>
    </row>
    <row r="14" spans="1:2" ht="23.25" customHeight="1" x14ac:dyDescent="0.2">
      <c r="A14" s="22"/>
      <c r="B14" s="21"/>
    </row>
    <row r="15" spans="1:2" ht="23.25" customHeight="1" x14ac:dyDescent="0.2">
      <c r="A15" s="22"/>
      <c r="B15" s="21"/>
    </row>
    <row r="16" spans="1:2" ht="23.25" customHeight="1" x14ac:dyDescent="0.25">
      <c r="A16" s="26"/>
      <c r="B16" s="21"/>
    </row>
    <row r="17" spans="1:2" ht="20.25" customHeight="1" x14ac:dyDescent="0.25">
      <c r="A17" s="27" t="s">
        <v>121</v>
      </c>
      <c r="B17" s="21"/>
    </row>
    <row r="18" spans="1:2" ht="23.25" customHeight="1" x14ac:dyDescent="0.2">
      <c r="A18" s="22"/>
      <c r="B18" s="21"/>
    </row>
    <row r="19" spans="1:2" ht="23.25" customHeight="1" x14ac:dyDescent="0.2">
      <c r="A19" s="28"/>
      <c r="B19" s="21"/>
    </row>
    <row r="20" spans="1:2" ht="23.25" customHeight="1" x14ac:dyDescent="0.2">
      <c r="A20" s="163" t="s">
        <v>111</v>
      </c>
      <c r="B20" s="21"/>
    </row>
    <row r="21" spans="1:2" ht="23.25" customHeight="1" x14ac:dyDescent="0.2">
      <c r="A21" s="19" t="s">
        <v>112</v>
      </c>
      <c r="B21" s="21"/>
    </row>
    <row r="22" spans="1:2" ht="23.25" customHeight="1" x14ac:dyDescent="0.2">
      <c r="A22" s="19" t="s">
        <v>113</v>
      </c>
      <c r="B22" s="21"/>
    </row>
    <row r="23" spans="1:2" ht="23.25" customHeight="1" x14ac:dyDescent="0.2">
      <c r="A23" s="22"/>
      <c r="B23" s="21"/>
    </row>
    <row r="24" spans="1:2" ht="23.25" customHeight="1" x14ac:dyDescent="0.2">
      <c r="A24" s="29"/>
      <c r="B24" s="21"/>
    </row>
    <row r="25" spans="1:2" x14ac:dyDescent="0.2">
      <c r="A25" s="22" t="s">
        <v>90</v>
      </c>
    </row>
    <row r="26" spans="1:2" x14ac:dyDescent="0.2">
      <c r="A26" s="22" t="s">
        <v>91</v>
      </c>
    </row>
    <row r="27" spans="1:2" x14ac:dyDescent="0.2">
      <c r="A27" s="22" t="s">
        <v>92</v>
      </c>
    </row>
  </sheetData>
  <pageMargins left="0.70866141732283472" right="0.70866141732283472" top="1.3385826771653544" bottom="0.62992125984251968" header="0.43307086614173229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M45"/>
  <sheetViews>
    <sheetView showGridLines="0"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4.7109375" style="1" customWidth="1"/>
    <col min="2" max="2" width="37.7109375" style="30" customWidth="1"/>
    <col min="3" max="3" width="16.7109375" style="31" customWidth="1"/>
    <col min="4" max="4" width="16.7109375" style="32" customWidth="1"/>
    <col min="5" max="5" width="16.85546875" style="32" bestFit="1" customWidth="1"/>
    <col min="6" max="7" width="16.7109375" style="32" customWidth="1"/>
    <col min="8" max="8" width="16.85546875" style="32" bestFit="1" customWidth="1"/>
    <col min="9" max="10" width="9.140625" style="1"/>
    <col min="11" max="11" width="12.5703125" style="1" bestFit="1" customWidth="1"/>
    <col min="12" max="16384" width="9.140625" style="1"/>
  </cols>
  <sheetData>
    <row r="1" spans="1:13" ht="20.100000000000001" customHeight="1" x14ac:dyDescent="0.2">
      <c r="A1" s="3"/>
      <c r="B1" s="30" t="str">
        <f>Cover!A9</f>
        <v>Univerzitná nemocnica Martin</v>
      </c>
      <c r="H1" s="32" t="s">
        <v>94</v>
      </c>
      <c r="I1" s="41"/>
      <c r="J1" s="41"/>
    </row>
    <row r="2" spans="1:13" ht="20.100000000000001" customHeight="1" x14ac:dyDescent="0.2">
      <c r="A2" s="232" t="s">
        <v>0</v>
      </c>
      <c r="B2" s="233"/>
      <c r="C2" s="226" t="s">
        <v>9</v>
      </c>
      <c r="D2" s="227"/>
      <c r="E2" s="228"/>
      <c r="F2" s="229" t="s">
        <v>10</v>
      </c>
      <c r="G2" s="230"/>
      <c r="H2" s="231"/>
    </row>
    <row r="3" spans="1:13" ht="20.100000000000001" customHeight="1" x14ac:dyDescent="0.2">
      <c r="A3" s="234"/>
      <c r="B3" s="235"/>
      <c r="C3" s="226" t="s">
        <v>122</v>
      </c>
      <c r="D3" s="227"/>
      <c r="E3" s="228"/>
      <c r="F3" s="226" t="s">
        <v>123</v>
      </c>
      <c r="G3" s="227"/>
      <c r="H3" s="228"/>
    </row>
    <row r="4" spans="1:13" ht="20.100000000000001" customHeight="1" x14ac:dyDescent="0.2">
      <c r="A4" s="236"/>
      <c r="B4" s="235"/>
      <c r="C4" s="97" t="s">
        <v>11</v>
      </c>
      <c r="D4" s="98" t="s">
        <v>12</v>
      </c>
      <c r="E4" s="98" t="s">
        <v>70</v>
      </c>
      <c r="F4" s="97" t="s">
        <v>11</v>
      </c>
      <c r="G4" s="98" t="s">
        <v>12</v>
      </c>
      <c r="H4" s="98" t="s">
        <v>70</v>
      </c>
    </row>
    <row r="5" spans="1:13" ht="20.100000000000001" customHeight="1" x14ac:dyDescent="0.2">
      <c r="A5" s="73" t="s">
        <v>51</v>
      </c>
      <c r="B5" s="75"/>
      <c r="C5" s="77"/>
      <c r="D5" s="76"/>
      <c r="E5" s="76"/>
      <c r="F5" s="77"/>
      <c r="G5" s="76"/>
      <c r="H5" s="76"/>
    </row>
    <row r="6" spans="1:13" ht="20.100000000000001" customHeight="1" x14ac:dyDescent="0.2">
      <c r="A6" s="206">
        <v>1</v>
      </c>
      <c r="B6" s="201" t="s">
        <v>13</v>
      </c>
      <c r="C6" s="164">
        <v>4000</v>
      </c>
      <c r="D6" s="165">
        <v>4959.1396599999998</v>
      </c>
      <c r="E6" s="101">
        <f t="shared" ref="E6:E14" si="0">D6/C6</f>
        <v>1.239784915</v>
      </c>
      <c r="F6" s="164">
        <v>24406</v>
      </c>
      <c r="G6" s="164">
        <v>25425.599719999998</v>
      </c>
      <c r="H6" s="101">
        <f t="shared" ref="H6:H14" si="1">G6/F6</f>
        <v>1.04177660083586</v>
      </c>
      <c r="K6" s="57"/>
      <c r="L6" s="166"/>
      <c r="M6" s="166"/>
    </row>
    <row r="7" spans="1:13" ht="20.100000000000001" customHeight="1" x14ac:dyDescent="0.2">
      <c r="A7" s="206">
        <v>2</v>
      </c>
      <c r="B7" s="6" t="s">
        <v>14</v>
      </c>
      <c r="C7" s="164">
        <f>1318+14</f>
        <v>1332</v>
      </c>
      <c r="D7" s="165">
        <v>1428.65256</v>
      </c>
      <c r="E7" s="101">
        <f t="shared" si="0"/>
        <v>1.072561981981982</v>
      </c>
      <c r="F7" s="164">
        <v>6483</v>
      </c>
      <c r="G7" s="164">
        <v>6670.9252300000007</v>
      </c>
      <c r="H7" s="101">
        <f t="shared" si="1"/>
        <v>1.0289873870121857</v>
      </c>
      <c r="K7" s="57"/>
      <c r="L7" s="166"/>
      <c r="M7" s="166"/>
    </row>
    <row r="8" spans="1:13" ht="20.100000000000001" customHeight="1" x14ac:dyDescent="0.2">
      <c r="A8" s="206">
        <v>3</v>
      </c>
      <c r="B8" s="6" t="s">
        <v>15</v>
      </c>
      <c r="C8" s="164">
        <v>250</v>
      </c>
      <c r="D8" s="165">
        <v>401.91106000000002</v>
      </c>
      <c r="E8" s="101">
        <f t="shared" si="0"/>
        <v>1.6076442400000002</v>
      </c>
      <c r="F8" s="164">
        <v>1283</v>
      </c>
      <c r="G8" s="164">
        <v>1517.7486900000001</v>
      </c>
      <c r="H8" s="101">
        <f t="shared" si="1"/>
        <v>1.1829685814497273</v>
      </c>
      <c r="K8" s="57"/>
      <c r="L8" s="166"/>
      <c r="M8" s="166"/>
    </row>
    <row r="9" spans="1:13" ht="20.100000000000001" customHeight="1" x14ac:dyDescent="0.2">
      <c r="A9" s="207">
        <v>4</v>
      </c>
      <c r="B9" s="94" t="s">
        <v>16</v>
      </c>
      <c r="C9" s="100">
        <f t="shared" ref="C9:G9" si="2">SUM(C6:C8)</f>
        <v>5582</v>
      </c>
      <c r="D9" s="100">
        <f t="shared" si="2"/>
        <v>6789.7032799999997</v>
      </c>
      <c r="E9" s="103">
        <f t="shared" si="0"/>
        <v>1.216356732353995</v>
      </c>
      <c r="F9" s="100">
        <f t="shared" si="2"/>
        <v>32172</v>
      </c>
      <c r="G9" s="100">
        <f t="shared" si="2"/>
        <v>33614.273639999999</v>
      </c>
      <c r="H9" s="103">
        <f t="shared" si="1"/>
        <v>1.0448300895188363</v>
      </c>
      <c r="K9" s="57"/>
      <c r="L9" s="166"/>
      <c r="M9" s="166"/>
    </row>
    <row r="10" spans="1:13" s="43" customFormat="1" ht="20.100000000000001" customHeight="1" x14ac:dyDescent="0.2">
      <c r="A10" s="208">
        <v>5</v>
      </c>
      <c r="B10" s="44" t="s">
        <v>17</v>
      </c>
      <c r="C10" s="164">
        <f>500-45</f>
        <v>455</v>
      </c>
      <c r="D10" s="165">
        <v>607.16706000000011</v>
      </c>
      <c r="E10" s="102">
        <f t="shared" si="0"/>
        <v>1.3344330989010991</v>
      </c>
      <c r="F10" s="164">
        <v>2375</v>
      </c>
      <c r="G10" s="164">
        <v>3069.6721299999999</v>
      </c>
      <c r="H10" s="102">
        <f t="shared" si="1"/>
        <v>1.2924935284210526</v>
      </c>
      <c r="K10" s="57"/>
      <c r="L10" s="166"/>
      <c r="M10" s="166"/>
    </row>
    <row r="11" spans="1:13" s="43" customFormat="1" ht="20.100000000000001" customHeight="1" x14ac:dyDescent="0.2">
      <c r="A11" s="209">
        <v>6</v>
      </c>
      <c r="B11" s="54" t="s">
        <v>52</v>
      </c>
      <c r="C11" s="164">
        <v>32</v>
      </c>
      <c r="D11" s="165">
        <v>32.72974</v>
      </c>
      <c r="E11" s="102">
        <f t="shared" si="0"/>
        <v>1.022804375</v>
      </c>
      <c r="F11" s="164">
        <v>127</v>
      </c>
      <c r="G11" s="164">
        <v>77.234250000000003</v>
      </c>
      <c r="H11" s="102">
        <f t="shared" si="1"/>
        <v>0.60814370078740165</v>
      </c>
      <c r="K11" s="57"/>
      <c r="L11" s="166"/>
      <c r="M11" s="166"/>
    </row>
    <row r="12" spans="1:13" s="43" customFormat="1" ht="20.100000000000001" customHeight="1" x14ac:dyDescent="0.2">
      <c r="A12" s="209">
        <v>7</v>
      </c>
      <c r="B12" s="54" t="s">
        <v>53</v>
      </c>
      <c r="C12" s="164">
        <v>109</v>
      </c>
      <c r="D12" s="165">
        <v>118.536</v>
      </c>
      <c r="E12" s="102">
        <f t="shared" si="0"/>
        <v>1.08748623853211</v>
      </c>
      <c r="F12" s="164">
        <v>569</v>
      </c>
      <c r="G12" s="164">
        <v>591.74271999999996</v>
      </c>
      <c r="H12" s="102">
        <f t="shared" si="1"/>
        <v>1.0399696309314586</v>
      </c>
      <c r="K12" s="57"/>
      <c r="L12" s="166"/>
      <c r="M12" s="166"/>
    </row>
    <row r="13" spans="1:13" ht="20.100000000000001" customHeight="1" x14ac:dyDescent="0.2">
      <c r="A13" s="209">
        <v>8</v>
      </c>
      <c r="B13" s="54" t="s">
        <v>54</v>
      </c>
      <c r="C13" s="164">
        <v>12</v>
      </c>
      <c r="D13" s="165">
        <v>33.725960000000001</v>
      </c>
      <c r="E13" s="102">
        <f t="shared" si="0"/>
        <v>2.8104966666666669</v>
      </c>
      <c r="F13" s="164">
        <v>360</v>
      </c>
      <c r="G13" s="164">
        <v>386.60748999999998</v>
      </c>
      <c r="H13" s="102">
        <f t="shared" si="1"/>
        <v>1.0739096944444444</v>
      </c>
      <c r="K13" s="57"/>
      <c r="L13" s="166"/>
      <c r="M13" s="166"/>
    </row>
    <row r="14" spans="1:13" ht="20.100000000000001" customHeight="1" x14ac:dyDescent="0.2">
      <c r="A14" s="210">
        <v>9</v>
      </c>
      <c r="B14" s="202" t="s">
        <v>18</v>
      </c>
      <c r="C14" s="197">
        <f t="shared" ref="C14:G14" si="3">C9+C10+C11+C13</f>
        <v>6081</v>
      </c>
      <c r="D14" s="197">
        <f t="shared" si="3"/>
        <v>7463.326039999999</v>
      </c>
      <c r="E14" s="225">
        <f t="shared" si="0"/>
        <v>1.2273188686071368</v>
      </c>
      <c r="F14" s="197">
        <f t="shared" si="3"/>
        <v>35034</v>
      </c>
      <c r="G14" s="197">
        <f t="shared" si="3"/>
        <v>37147.787510000002</v>
      </c>
      <c r="H14" s="225">
        <f t="shared" si="1"/>
        <v>1.0603353174059487</v>
      </c>
      <c r="K14" s="57"/>
      <c r="L14" s="166"/>
      <c r="M14" s="166"/>
    </row>
    <row r="15" spans="1:13" ht="20.100000000000001" customHeight="1" x14ac:dyDescent="0.2">
      <c r="A15" s="73" t="s">
        <v>19</v>
      </c>
      <c r="B15" s="75"/>
      <c r="C15" s="198"/>
      <c r="D15" s="223"/>
      <c r="E15" s="224"/>
      <c r="F15" s="166"/>
      <c r="G15" s="166"/>
      <c r="H15" s="224"/>
      <c r="K15" s="57"/>
      <c r="L15" s="166"/>
      <c r="M15" s="166"/>
    </row>
    <row r="16" spans="1:13" ht="20.100000000000001" customHeight="1" x14ac:dyDescent="0.2">
      <c r="A16" s="206">
        <v>10</v>
      </c>
      <c r="B16" s="74" t="s">
        <v>20</v>
      </c>
      <c r="C16" s="164">
        <v>4470</v>
      </c>
      <c r="D16" s="165">
        <v>4788.9846399999997</v>
      </c>
      <c r="E16" s="101">
        <f t="shared" ref="E16:E34" si="4">D16/C16</f>
        <v>1.0713612170022371</v>
      </c>
      <c r="F16" s="164">
        <v>22975</v>
      </c>
      <c r="G16" s="164">
        <v>23285.634420000002</v>
      </c>
      <c r="H16" s="101">
        <f t="shared" ref="H16:H34" si="5">G16/F16</f>
        <v>1.0135205405875953</v>
      </c>
      <c r="K16" s="57"/>
      <c r="L16" s="166"/>
      <c r="M16" s="166"/>
    </row>
    <row r="17" spans="1:13" ht="20.100000000000001" customHeight="1" x14ac:dyDescent="0.2">
      <c r="A17" s="211">
        <v>41285</v>
      </c>
      <c r="B17" s="66" t="s">
        <v>21</v>
      </c>
      <c r="C17" s="164">
        <v>700</v>
      </c>
      <c r="D17" s="165">
        <v>1185.0182600000001</v>
      </c>
      <c r="E17" s="102">
        <f t="shared" si="4"/>
        <v>1.6928832285714286</v>
      </c>
      <c r="F17" s="164">
        <v>4529</v>
      </c>
      <c r="G17" s="164">
        <v>5528.0674099999997</v>
      </c>
      <c r="H17" s="102">
        <f t="shared" si="5"/>
        <v>1.2205933782291896</v>
      </c>
      <c r="K17" s="57"/>
      <c r="L17" s="166"/>
      <c r="M17" s="166"/>
    </row>
    <row r="18" spans="1:13" ht="20.100000000000001" customHeight="1" x14ac:dyDescent="0.2">
      <c r="A18" s="212">
        <v>41316</v>
      </c>
      <c r="B18" s="33" t="s">
        <v>81</v>
      </c>
      <c r="C18" s="164">
        <f>136+4</f>
        <v>140</v>
      </c>
      <c r="D18" s="165">
        <v>112.35539</v>
      </c>
      <c r="E18" s="102">
        <f t="shared" si="4"/>
        <v>0.80253850000000004</v>
      </c>
      <c r="F18" s="164">
        <v>646</v>
      </c>
      <c r="G18" s="164">
        <v>599.77729999999997</v>
      </c>
      <c r="H18" s="102">
        <f t="shared" si="5"/>
        <v>0.92844783281733745</v>
      </c>
      <c r="K18" s="57"/>
      <c r="L18" s="166"/>
      <c r="M18" s="166"/>
    </row>
    <row r="19" spans="1:13" ht="20.100000000000001" customHeight="1" x14ac:dyDescent="0.2">
      <c r="A19" s="212">
        <v>41344</v>
      </c>
      <c r="B19" s="33" t="s">
        <v>82</v>
      </c>
      <c r="C19" s="164">
        <v>109</v>
      </c>
      <c r="D19" s="165">
        <v>146.27736999999999</v>
      </c>
      <c r="E19" s="102">
        <f t="shared" si="4"/>
        <v>1.3419942201834862</v>
      </c>
      <c r="F19" s="164">
        <v>642</v>
      </c>
      <c r="G19" s="164">
        <v>665.57431999999994</v>
      </c>
      <c r="H19" s="102">
        <f t="shared" si="5"/>
        <v>1.0367201246105917</v>
      </c>
      <c r="K19" s="57"/>
      <c r="L19" s="166"/>
      <c r="M19" s="166"/>
    </row>
    <row r="20" spans="1:13" ht="20.100000000000001" customHeight="1" x14ac:dyDescent="0.2">
      <c r="A20" s="212">
        <v>41375</v>
      </c>
      <c r="B20" s="33" t="s">
        <v>83</v>
      </c>
      <c r="C20" s="164">
        <v>1200</v>
      </c>
      <c r="D20" s="165">
        <v>1856.5309099999999</v>
      </c>
      <c r="E20" s="102">
        <f t="shared" si="4"/>
        <v>1.5471090916666665</v>
      </c>
      <c r="F20" s="164">
        <v>6903</v>
      </c>
      <c r="G20" s="164">
        <v>8027.5507500000003</v>
      </c>
      <c r="H20" s="102">
        <f t="shared" si="5"/>
        <v>1.1629075401999132</v>
      </c>
      <c r="K20" s="57"/>
      <c r="L20" s="166"/>
      <c r="M20" s="167"/>
    </row>
    <row r="21" spans="1:13" ht="20.100000000000001" customHeight="1" x14ac:dyDescent="0.2">
      <c r="A21" s="212">
        <v>41405</v>
      </c>
      <c r="B21" s="33" t="s">
        <v>22</v>
      </c>
      <c r="C21" s="164">
        <f>138-10</f>
        <v>128</v>
      </c>
      <c r="D21" s="165">
        <v>145.01532999999998</v>
      </c>
      <c r="E21" s="102">
        <f t="shared" si="4"/>
        <v>1.1329322656249998</v>
      </c>
      <c r="F21" s="164">
        <v>706</v>
      </c>
      <c r="G21" s="164">
        <v>801.50707999999997</v>
      </c>
      <c r="H21" s="102">
        <f t="shared" si="5"/>
        <v>1.135279150141643</v>
      </c>
      <c r="K21" s="57"/>
      <c r="L21" s="166"/>
      <c r="M21" s="166"/>
    </row>
    <row r="22" spans="1:13" ht="20.100000000000001" customHeight="1" x14ac:dyDescent="0.2">
      <c r="A22" s="213">
        <v>11</v>
      </c>
      <c r="B22" s="203" t="s">
        <v>23</v>
      </c>
      <c r="C22" s="106">
        <f t="shared" ref="C22:G22" si="6">C17+C18+C19+C20+C21</f>
        <v>2277</v>
      </c>
      <c r="D22" s="106">
        <f t="shared" si="6"/>
        <v>3445.1972599999999</v>
      </c>
      <c r="E22" s="119">
        <f t="shared" si="4"/>
        <v>1.5130422749231445</v>
      </c>
      <c r="F22" s="106">
        <f t="shared" si="6"/>
        <v>13426</v>
      </c>
      <c r="G22" s="106">
        <f t="shared" si="6"/>
        <v>15622.476859999999</v>
      </c>
      <c r="H22" s="119">
        <f t="shared" si="5"/>
        <v>1.1635987531654997</v>
      </c>
      <c r="K22" s="57"/>
      <c r="L22" s="166"/>
      <c r="M22" s="166"/>
    </row>
    <row r="23" spans="1:13" ht="20.100000000000001" customHeight="1" x14ac:dyDescent="0.2">
      <c r="A23" s="206">
        <v>12</v>
      </c>
      <c r="B23" s="33" t="s">
        <v>24</v>
      </c>
      <c r="C23" s="164">
        <f>100-8</f>
        <v>92</v>
      </c>
      <c r="D23" s="165">
        <v>144.39473999999998</v>
      </c>
      <c r="E23" s="102">
        <f t="shared" si="4"/>
        <v>1.5695080434782607</v>
      </c>
      <c r="F23" s="164">
        <v>769</v>
      </c>
      <c r="G23" s="164">
        <v>865.46684000000005</v>
      </c>
      <c r="H23" s="102">
        <f t="shared" si="5"/>
        <v>1.1254445253576073</v>
      </c>
      <c r="K23" s="57"/>
      <c r="L23" s="166"/>
      <c r="M23" s="166"/>
    </row>
    <row r="24" spans="1:13" ht="20.100000000000001" customHeight="1" x14ac:dyDescent="0.2">
      <c r="A24" s="206">
        <v>13</v>
      </c>
      <c r="B24" s="33" t="s">
        <v>25</v>
      </c>
      <c r="C24" s="164">
        <v>206</v>
      </c>
      <c r="D24" s="165">
        <v>117.16585000000001</v>
      </c>
      <c r="E24" s="102">
        <f t="shared" si="4"/>
        <v>0.56876626213592241</v>
      </c>
      <c r="F24" s="164">
        <v>722</v>
      </c>
      <c r="G24" s="164">
        <v>568.23039000000006</v>
      </c>
      <c r="H24" s="102">
        <f t="shared" si="5"/>
        <v>0.78702270083102499</v>
      </c>
      <c r="K24" s="57"/>
      <c r="L24" s="166"/>
      <c r="M24" s="166"/>
    </row>
    <row r="25" spans="1:13" ht="20.100000000000001" customHeight="1" x14ac:dyDescent="0.2">
      <c r="A25" s="206">
        <v>14</v>
      </c>
      <c r="B25" s="33" t="s">
        <v>26</v>
      </c>
      <c r="C25" s="164">
        <v>141</v>
      </c>
      <c r="D25" s="165">
        <v>589.25053000000003</v>
      </c>
      <c r="E25" s="102">
        <f t="shared" si="4"/>
        <v>4.1790817730496457</v>
      </c>
      <c r="F25" s="164">
        <v>2228</v>
      </c>
      <c r="G25" s="164">
        <v>3221.31729</v>
      </c>
      <c r="H25" s="102">
        <f t="shared" si="5"/>
        <v>1.4458336131059246</v>
      </c>
      <c r="K25" s="57"/>
      <c r="L25" s="166"/>
      <c r="M25" s="166"/>
    </row>
    <row r="26" spans="1:13" ht="20.100000000000001" customHeight="1" x14ac:dyDescent="0.2">
      <c r="A26" s="214">
        <v>15</v>
      </c>
      <c r="B26" s="204" t="s">
        <v>7</v>
      </c>
      <c r="C26" s="164">
        <v>0</v>
      </c>
      <c r="D26" s="165">
        <v>0</v>
      </c>
      <c r="E26" s="102" t="e">
        <f>D26/C26</f>
        <v>#DIV/0!</v>
      </c>
      <c r="F26" s="164">
        <v>0</v>
      </c>
      <c r="G26" s="164">
        <v>0</v>
      </c>
      <c r="H26" s="102" t="e">
        <f>G26/F26</f>
        <v>#DIV/0!</v>
      </c>
      <c r="K26" s="57"/>
      <c r="L26" s="166"/>
      <c r="M26" s="166"/>
    </row>
    <row r="27" spans="1:13" ht="20.100000000000001" customHeight="1" x14ac:dyDescent="0.2">
      <c r="A27" s="215">
        <v>16</v>
      </c>
      <c r="B27" s="205" t="s">
        <v>27</v>
      </c>
      <c r="C27" s="117">
        <f t="shared" ref="C27:D27" si="7">C16+C22+C23+C24+C25+C26</f>
        <v>7186</v>
      </c>
      <c r="D27" s="117">
        <f t="shared" si="7"/>
        <v>9084.9930199999981</v>
      </c>
      <c r="E27" s="118">
        <f t="shared" si="4"/>
        <v>1.2642628750347895</v>
      </c>
      <c r="F27" s="117">
        <f t="shared" ref="F27:G27" si="8">F16+F22+F23+F24+F25+F26</f>
        <v>40120</v>
      </c>
      <c r="G27" s="117">
        <f t="shared" si="8"/>
        <v>43563.125799999994</v>
      </c>
      <c r="H27" s="118">
        <f t="shared" si="5"/>
        <v>1.0858206829511463</v>
      </c>
      <c r="K27" s="57"/>
      <c r="L27" s="166"/>
      <c r="M27" s="166"/>
    </row>
    <row r="28" spans="1:13" ht="20.100000000000001" customHeight="1" x14ac:dyDescent="0.2">
      <c r="A28" s="216">
        <v>17</v>
      </c>
      <c r="B28" s="95" t="s">
        <v>28</v>
      </c>
      <c r="C28" s="107">
        <f t="shared" ref="C28:D28" si="9">SUM(C14-C27)</f>
        <v>-1105</v>
      </c>
      <c r="D28" s="199">
        <f t="shared" si="9"/>
        <v>-1621.6669799999991</v>
      </c>
      <c r="E28" s="221">
        <f t="shared" si="4"/>
        <v>1.4675719276018091</v>
      </c>
      <c r="F28" s="199">
        <f t="shared" ref="F28:G28" si="10">SUM(F14-F27)</f>
        <v>-5086</v>
      </c>
      <c r="G28" s="199">
        <f t="shared" si="10"/>
        <v>-6415.3382899999924</v>
      </c>
      <c r="H28" s="221">
        <f t="shared" si="5"/>
        <v>1.2613720585922124</v>
      </c>
      <c r="K28" s="57"/>
      <c r="L28" s="166"/>
      <c r="M28" s="166"/>
    </row>
    <row r="29" spans="1:13" ht="20.100000000000001" customHeight="1" x14ac:dyDescent="0.2">
      <c r="A29" s="217">
        <v>43483</v>
      </c>
      <c r="B29" s="204" t="s">
        <v>29</v>
      </c>
      <c r="C29" s="164">
        <v>84</v>
      </c>
      <c r="D29" s="165">
        <v>131.48699999999999</v>
      </c>
      <c r="E29" s="102">
        <f t="shared" si="4"/>
        <v>1.5653214285714285</v>
      </c>
      <c r="F29" s="164">
        <v>516</v>
      </c>
      <c r="G29" s="164">
        <v>648.89602000000002</v>
      </c>
      <c r="H29" s="102">
        <f t="shared" si="5"/>
        <v>1.2575504263565891</v>
      </c>
      <c r="K29" s="57"/>
      <c r="L29" s="166"/>
      <c r="M29" s="166"/>
    </row>
    <row r="30" spans="1:13" ht="20.100000000000001" customHeight="1" x14ac:dyDescent="0.2">
      <c r="A30" s="217">
        <v>43514</v>
      </c>
      <c r="B30" s="204" t="s">
        <v>55</v>
      </c>
      <c r="C30" s="164">
        <v>109</v>
      </c>
      <c r="D30" s="165">
        <v>118.536</v>
      </c>
      <c r="E30" s="102">
        <f t="shared" si="4"/>
        <v>1.08748623853211</v>
      </c>
      <c r="F30" s="164">
        <v>569</v>
      </c>
      <c r="G30" s="164">
        <v>591.74271999999996</v>
      </c>
      <c r="H30" s="102">
        <f t="shared" si="5"/>
        <v>1.0399696309314586</v>
      </c>
      <c r="K30" s="57"/>
      <c r="L30" s="166"/>
      <c r="M30" s="166"/>
    </row>
    <row r="31" spans="1:13" ht="20.100000000000001" customHeight="1" x14ac:dyDescent="0.2">
      <c r="A31" s="214">
        <v>19</v>
      </c>
      <c r="B31" s="204" t="s">
        <v>30</v>
      </c>
      <c r="C31" s="164">
        <v>0</v>
      </c>
      <c r="D31" s="165">
        <v>0</v>
      </c>
      <c r="E31" s="102" t="e">
        <f t="shared" si="4"/>
        <v>#DIV/0!</v>
      </c>
      <c r="F31" s="164">
        <v>0</v>
      </c>
      <c r="G31" s="164">
        <v>0</v>
      </c>
      <c r="H31" s="102" t="e">
        <f t="shared" si="5"/>
        <v>#DIV/0!</v>
      </c>
      <c r="K31" s="57"/>
      <c r="L31" s="166"/>
      <c r="M31" s="166"/>
    </row>
    <row r="32" spans="1:13" ht="20.100000000000001" customHeight="1" x14ac:dyDescent="0.2">
      <c r="A32" s="214">
        <v>20</v>
      </c>
      <c r="B32" s="204" t="s">
        <v>31</v>
      </c>
      <c r="C32" s="164">
        <v>4</v>
      </c>
      <c r="D32" s="165">
        <v>0.46210000000000001</v>
      </c>
      <c r="E32" s="102">
        <f t="shared" si="4"/>
        <v>0.115525</v>
      </c>
      <c r="F32" s="164">
        <v>52</v>
      </c>
      <c r="G32" s="164">
        <v>63.6449</v>
      </c>
      <c r="H32" s="102">
        <f t="shared" si="5"/>
        <v>1.2239403846153847</v>
      </c>
      <c r="K32" s="57"/>
      <c r="L32" s="166"/>
      <c r="M32" s="166"/>
    </row>
    <row r="33" spans="1:13" ht="20.100000000000001" customHeight="1" x14ac:dyDescent="0.2">
      <c r="A33" s="214">
        <v>21</v>
      </c>
      <c r="B33" s="204" t="s">
        <v>32</v>
      </c>
      <c r="C33" s="164">
        <v>8</v>
      </c>
      <c r="D33" s="165">
        <v>0.87029999999999996</v>
      </c>
      <c r="E33" s="102">
        <f t="shared" si="4"/>
        <v>0.1087875</v>
      </c>
      <c r="F33" s="164">
        <v>9</v>
      </c>
      <c r="G33" s="164">
        <v>3.6706000000000003</v>
      </c>
      <c r="H33" s="102">
        <f t="shared" si="5"/>
        <v>0.40784444444444445</v>
      </c>
      <c r="K33" s="57"/>
      <c r="L33" s="166"/>
      <c r="M33" s="166"/>
    </row>
    <row r="34" spans="1:13" ht="20.100000000000001" customHeight="1" x14ac:dyDescent="0.2">
      <c r="A34" s="218">
        <v>22</v>
      </c>
      <c r="B34" s="96" t="s">
        <v>33</v>
      </c>
      <c r="C34" s="200">
        <f t="shared" ref="C34" si="11">C28-C29-C31-C32-C33</f>
        <v>-1201</v>
      </c>
      <c r="D34" s="200">
        <f>D28-D29-D31-D32-D33</f>
        <v>-1754.4863799999991</v>
      </c>
      <c r="E34" s="222">
        <f t="shared" si="4"/>
        <v>1.4608546044962525</v>
      </c>
      <c r="F34" s="200">
        <f t="shared" ref="F34:G34" si="12">F28-F29-F31-F32-F33</f>
        <v>-5663</v>
      </c>
      <c r="G34" s="200">
        <f t="shared" si="12"/>
        <v>-7131.5498099999932</v>
      </c>
      <c r="H34" s="222">
        <f t="shared" si="5"/>
        <v>1.2593236464771311</v>
      </c>
      <c r="K34" s="57"/>
      <c r="L34" s="166"/>
      <c r="M34" s="166"/>
    </row>
    <row r="35" spans="1:13" ht="20.100000000000001" customHeight="1" x14ac:dyDescent="0.2">
      <c r="A35" s="219"/>
      <c r="B35" s="246" t="s">
        <v>124</v>
      </c>
      <c r="C35" s="246"/>
      <c r="D35" s="246"/>
      <c r="E35" s="246"/>
      <c r="F35" s="248"/>
      <c r="G35" s="248"/>
      <c r="H35" s="249"/>
    </row>
    <row r="36" spans="1:13" ht="20.100000000000001" customHeight="1" x14ac:dyDescent="0.2">
      <c r="A36" s="219"/>
      <c r="B36" s="247" t="s">
        <v>125</v>
      </c>
      <c r="C36" s="250"/>
      <c r="D36" s="251">
        <f>383.03+10.65</f>
        <v>393.67999999999995</v>
      </c>
      <c r="E36" s="250"/>
      <c r="F36" s="252"/>
      <c r="G36" s="251">
        <v>397.53000000000003</v>
      </c>
      <c r="H36" s="253"/>
    </row>
    <row r="37" spans="1:13" ht="20.100000000000001" customHeight="1" x14ac:dyDescent="0.2">
      <c r="A37" s="219"/>
      <c r="B37" s="247" t="s">
        <v>126</v>
      </c>
      <c r="C37" s="251"/>
      <c r="D37" s="251">
        <v>2823</v>
      </c>
      <c r="E37" s="251"/>
      <c r="F37" s="68"/>
      <c r="G37" s="164">
        <v>13558</v>
      </c>
      <c r="H37" s="99"/>
    </row>
    <row r="38" spans="1:13" ht="6" customHeight="1" x14ac:dyDescent="0.2">
      <c r="A38" s="219"/>
      <c r="B38" s="254"/>
      <c r="C38" s="13"/>
      <c r="D38" s="13"/>
      <c r="E38" s="13"/>
      <c r="F38" s="255"/>
      <c r="G38" s="256"/>
      <c r="H38" s="256"/>
    </row>
    <row r="39" spans="1:13" ht="20.100000000000001" customHeight="1" x14ac:dyDescent="0.2">
      <c r="A39" s="219"/>
      <c r="B39" s="247" t="s">
        <v>127</v>
      </c>
      <c r="C39" s="251"/>
      <c r="D39" s="251">
        <v>882</v>
      </c>
      <c r="E39" s="251"/>
      <c r="F39" s="68"/>
      <c r="G39" s="164">
        <v>4053</v>
      </c>
      <c r="H39" s="99"/>
    </row>
    <row r="40" spans="1:13" ht="20.100000000000001" customHeight="1" x14ac:dyDescent="0.2">
      <c r="A40" s="219"/>
      <c r="B40" s="65"/>
      <c r="C40" s="30"/>
      <c r="D40" s="30"/>
      <c r="E40" s="30"/>
      <c r="F40" s="31"/>
    </row>
    <row r="41" spans="1:13" ht="20.100000000000001" customHeight="1" x14ac:dyDescent="0.2">
      <c r="A41" s="13"/>
      <c r="B41" s="257" t="s">
        <v>128</v>
      </c>
      <c r="C41" s="164"/>
      <c r="D41" s="164">
        <v>3273.7251000000001</v>
      </c>
      <c r="E41" s="164"/>
      <c r="F41" s="104"/>
      <c r="G41" s="164">
        <v>20480.875950000001</v>
      </c>
      <c r="H41" s="104"/>
    </row>
    <row r="42" spans="1:13" ht="20.100000000000001" customHeight="1" x14ac:dyDescent="0.2">
      <c r="B42" s="257" t="s">
        <v>129</v>
      </c>
      <c r="C42" s="164"/>
      <c r="D42" s="164">
        <v>3161.6004800000001</v>
      </c>
      <c r="E42" s="164"/>
      <c r="F42" s="104"/>
      <c r="G42" s="164">
        <v>17407.864249999999</v>
      </c>
      <c r="H42" s="104"/>
    </row>
    <row r="43" spans="1:13" ht="20.100000000000001" customHeight="1" x14ac:dyDescent="0.2">
      <c r="B43" s="13"/>
      <c r="F43" s="1"/>
      <c r="G43" s="1"/>
      <c r="H43" s="1"/>
    </row>
    <row r="44" spans="1:13" ht="20.100000000000001" customHeight="1" x14ac:dyDescent="0.2">
      <c r="B44" s="258" t="s">
        <v>130</v>
      </c>
    </row>
    <row r="45" spans="1:13" ht="20.100000000000001" customHeight="1" x14ac:dyDescent="0.2">
      <c r="B45" s="41" t="s">
        <v>131</v>
      </c>
    </row>
  </sheetData>
  <mergeCells count="5">
    <mergeCell ref="C2:E2"/>
    <mergeCell ref="F2:H2"/>
    <mergeCell ref="C3:E3"/>
    <mergeCell ref="F3:H3"/>
    <mergeCell ref="A2:B4"/>
  </mergeCells>
  <printOptions horizontalCentered="1" gridLines="1"/>
  <pageMargins left="0.23622047244094491" right="0.23622047244094491" top="0.55118110236220474" bottom="0.55118110236220474" header="0.31496062992125984" footer="0.31496062992125984"/>
  <pageSetup paperSize="9" scale="78" orientation="landscape" r:id="rId1"/>
  <headerFooter alignWithMargins="0">
    <oddHeader>&amp;R&amp;A</oddHeader>
    <oddFooter>&amp;L&amp;D&amp;RSpracoval: ekonóm 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37"/>
  <sheetViews>
    <sheetView showGridLines="0" zoomScaleNormal="100" workbookViewId="0">
      <selection activeCell="G25" sqref="G25"/>
    </sheetView>
  </sheetViews>
  <sheetFormatPr defaultRowHeight="12.75" x14ac:dyDescent="0.2"/>
  <cols>
    <col min="1" max="1" width="4.140625" style="1" customWidth="1"/>
    <col min="2" max="2" width="30.85546875" style="1" customWidth="1"/>
    <col min="3" max="7" width="10.5703125" style="2" bestFit="1" customWidth="1"/>
    <col min="8" max="14" width="11.28515625" style="2" customWidth="1"/>
    <col min="15" max="16384" width="9.140625" style="1"/>
  </cols>
  <sheetData>
    <row r="1" spans="1:14" ht="20.100000000000001" customHeight="1" x14ac:dyDescent="0.2">
      <c r="A1" s="3"/>
      <c r="B1" s="4" t="str">
        <f>Cover!A9</f>
        <v>Univerzitná nemocnica Martin</v>
      </c>
    </row>
    <row r="2" spans="1:14" ht="32.25" customHeight="1" x14ac:dyDescent="0.2">
      <c r="A2" s="237" t="s">
        <v>0</v>
      </c>
      <c r="B2" s="238"/>
      <c r="C2" s="78" t="s">
        <v>95</v>
      </c>
      <c r="D2" s="78" t="s">
        <v>96</v>
      </c>
      <c r="E2" s="78" t="s">
        <v>97</v>
      </c>
      <c r="F2" s="78" t="s">
        <v>98</v>
      </c>
      <c r="G2" s="78" t="s">
        <v>99</v>
      </c>
      <c r="H2" s="78" t="s">
        <v>100</v>
      </c>
      <c r="I2" s="78" t="s">
        <v>101</v>
      </c>
      <c r="J2" s="78" t="s">
        <v>102</v>
      </c>
      <c r="K2" s="78" t="s">
        <v>103</v>
      </c>
      <c r="L2" s="78" t="s">
        <v>104</v>
      </c>
      <c r="M2" s="78" t="s">
        <v>105</v>
      </c>
      <c r="N2" s="78" t="s">
        <v>106</v>
      </c>
    </row>
    <row r="3" spans="1:14" ht="20.100000000000001" customHeight="1" x14ac:dyDescent="0.2">
      <c r="A3" s="5" t="s">
        <v>1</v>
      </c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ht="20.100000000000001" customHeight="1" x14ac:dyDescent="0.2">
      <c r="A4" s="5" t="s">
        <v>71</v>
      </c>
      <c r="B4" s="64" t="s">
        <v>72</v>
      </c>
      <c r="C4" s="99">
        <f>C5</f>
        <v>47662.483399999997</v>
      </c>
      <c r="D4" s="99">
        <f t="shared" ref="D4:N4" si="0">D5</f>
        <v>47436.68679</v>
      </c>
      <c r="E4" s="99">
        <f t="shared" si="0"/>
        <v>47404.223939999996</v>
      </c>
      <c r="F4" s="99">
        <f t="shared" si="0"/>
        <v>47720.175569999999</v>
      </c>
      <c r="G4" s="99">
        <f t="shared" si="0"/>
        <v>47638.721909999993</v>
      </c>
      <c r="H4" s="99">
        <f t="shared" si="0"/>
        <v>0</v>
      </c>
      <c r="I4" s="99">
        <f t="shared" si="0"/>
        <v>0</v>
      </c>
      <c r="J4" s="99">
        <f t="shared" si="0"/>
        <v>0</v>
      </c>
      <c r="K4" s="99">
        <f t="shared" si="0"/>
        <v>0</v>
      </c>
      <c r="L4" s="99">
        <f t="shared" si="0"/>
        <v>0</v>
      </c>
      <c r="M4" s="99">
        <f t="shared" si="0"/>
        <v>0</v>
      </c>
      <c r="N4" s="99">
        <f t="shared" si="0"/>
        <v>0</v>
      </c>
    </row>
    <row r="5" spans="1:14" ht="20.100000000000001" customHeight="1" x14ac:dyDescent="0.2">
      <c r="A5" s="6">
        <v>1</v>
      </c>
      <c r="B5" s="6" t="s">
        <v>75</v>
      </c>
      <c r="C5" s="165">
        <v>47662.483399999997</v>
      </c>
      <c r="D5" s="165">
        <v>47436.68679</v>
      </c>
      <c r="E5" s="165">
        <v>47404.223939999996</v>
      </c>
      <c r="F5" s="165">
        <v>47720.175569999999</v>
      </c>
      <c r="G5" s="165">
        <v>47638.721909999993</v>
      </c>
      <c r="H5" s="99"/>
      <c r="I5" s="99"/>
      <c r="J5" s="99"/>
      <c r="K5" s="99"/>
      <c r="L5" s="99"/>
      <c r="M5" s="99"/>
      <c r="N5" s="99"/>
    </row>
    <row r="6" spans="1:14" ht="20.100000000000001" customHeight="1" x14ac:dyDescent="0.2">
      <c r="A6" s="5" t="s">
        <v>73</v>
      </c>
      <c r="B6" s="64" t="s">
        <v>74</v>
      </c>
      <c r="C6" s="99">
        <f>SUM(C7:C9)</f>
        <v>19100.218980000001</v>
      </c>
      <c r="D6" s="99">
        <f t="shared" ref="D6:N6" si="1">SUM(D7:D9)</f>
        <v>18620.173320000002</v>
      </c>
      <c r="E6" s="99">
        <f t="shared" si="1"/>
        <v>19242.09117</v>
      </c>
      <c r="F6" s="99">
        <f t="shared" si="1"/>
        <v>19568.709739999998</v>
      </c>
      <c r="G6" s="99">
        <f t="shared" si="1"/>
        <v>21512.890810000001</v>
      </c>
      <c r="H6" s="99">
        <f t="shared" si="1"/>
        <v>0</v>
      </c>
      <c r="I6" s="99">
        <f t="shared" si="1"/>
        <v>0</v>
      </c>
      <c r="J6" s="99">
        <f t="shared" si="1"/>
        <v>0</v>
      </c>
      <c r="K6" s="99">
        <f t="shared" si="1"/>
        <v>0</v>
      </c>
      <c r="L6" s="99">
        <f t="shared" si="1"/>
        <v>0</v>
      </c>
      <c r="M6" s="99">
        <f t="shared" si="1"/>
        <v>0</v>
      </c>
      <c r="N6" s="99">
        <f t="shared" si="1"/>
        <v>0</v>
      </c>
    </row>
    <row r="7" spans="1:14" ht="20.100000000000001" customHeight="1" x14ac:dyDescent="0.2">
      <c r="A7" s="72">
        <v>1</v>
      </c>
      <c r="B7" s="64" t="s">
        <v>3</v>
      </c>
      <c r="C7" s="165">
        <v>3846.5929900000001</v>
      </c>
      <c r="D7" s="165">
        <v>3862.7897200000002</v>
      </c>
      <c r="E7" s="165">
        <v>3744.31113</v>
      </c>
      <c r="F7" s="165">
        <v>3979.8860800000002</v>
      </c>
      <c r="G7" s="165">
        <v>3837.2206900000001</v>
      </c>
      <c r="H7" s="99"/>
      <c r="I7" s="99"/>
      <c r="J7" s="99"/>
      <c r="K7" s="99"/>
      <c r="L7" s="99"/>
      <c r="M7" s="99"/>
      <c r="N7" s="99"/>
    </row>
    <row r="8" spans="1:14" ht="20.100000000000001" customHeight="1" x14ac:dyDescent="0.2">
      <c r="A8" s="72">
        <v>2</v>
      </c>
      <c r="B8" s="6" t="s">
        <v>2</v>
      </c>
      <c r="C8" s="165">
        <v>13989.620650000001</v>
      </c>
      <c r="D8" s="165">
        <f>13387.87017+0.44233</f>
        <v>13388.3125</v>
      </c>
      <c r="E8" s="165">
        <f>12860.30387+0.44233</f>
        <v>12860.7462</v>
      </c>
      <c r="F8" s="165">
        <f>14529.15834+0.44233</f>
        <v>14529.60067</v>
      </c>
      <c r="G8" s="165">
        <v>12972.93254</v>
      </c>
      <c r="H8" s="99"/>
      <c r="I8" s="99"/>
      <c r="J8" s="99"/>
      <c r="K8" s="99"/>
      <c r="L8" s="99"/>
      <c r="M8" s="99"/>
      <c r="N8" s="99"/>
    </row>
    <row r="9" spans="1:14" ht="20.100000000000001" customHeight="1" x14ac:dyDescent="0.2">
      <c r="A9" s="72">
        <v>3</v>
      </c>
      <c r="B9" s="6" t="s">
        <v>76</v>
      </c>
      <c r="C9" s="165">
        <v>1264.0053400000002</v>
      </c>
      <c r="D9" s="165">
        <v>1369.0711000000001</v>
      </c>
      <c r="E9" s="165">
        <v>2637.0338400000001</v>
      </c>
      <c r="F9" s="165">
        <v>1059.22299</v>
      </c>
      <c r="G9" s="165">
        <v>4702.73758</v>
      </c>
      <c r="H9" s="99"/>
      <c r="I9" s="99"/>
      <c r="J9" s="99"/>
      <c r="K9" s="99"/>
      <c r="L9" s="99"/>
      <c r="M9" s="99"/>
      <c r="N9" s="99"/>
    </row>
    <row r="10" spans="1:14" ht="20.100000000000001" customHeight="1" x14ac:dyDescent="0.2">
      <c r="A10" s="70" t="s">
        <v>80</v>
      </c>
      <c r="B10" s="6" t="s">
        <v>69</v>
      </c>
      <c r="C10" s="165">
        <v>2.8706900000000002</v>
      </c>
      <c r="D10" s="165">
        <v>0.98788999999999993</v>
      </c>
      <c r="E10" s="165">
        <v>2.18669</v>
      </c>
      <c r="F10" s="165">
        <v>2.18669</v>
      </c>
      <c r="G10" s="165">
        <v>2.19869</v>
      </c>
      <c r="H10" s="68"/>
      <c r="I10" s="68"/>
      <c r="J10" s="68"/>
      <c r="K10" s="68"/>
      <c r="L10" s="68"/>
      <c r="M10" s="68"/>
      <c r="N10" s="68"/>
    </row>
    <row r="11" spans="1:14" ht="20.100000000000001" customHeight="1" x14ac:dyDescent="0.2">
      <c r="A11" s="120"/>
      <c r="B11" s="121" t="s">
        <v>4</v>
      </c>
      <c r="C11" s="122">
        <f>C4+C6+C10</f>
        <v>66765.573069999999</v>
      </c>
      <c r="D11" s="122">
        <f t="shared" ref="D11:N11" si="2">D4+D6+D10</f>
        <v>66057.848000000013</v>
      </c>
      <c r="E11" s="122">
        <f t="shared" si="2"/>
        <v>66648.501799999998</v>
      </c>
      <c r="F11" s="122">
        <f t="shared" si="2"/>
        <v>67291.072</v>
      </c>
      <c r="G11" s="122">
        <f t="shared" si="2"/>
        <v>69153.811409999995</v>
      </c>
      <c r="H11" s="122">
        <f t="shared" si="2"/>
        <v>0</v>
      </c>
      <c r="I11" s="122">
        <f t="shared" si="2"/>
        <v>0</v>
      </c>
      <c r="J11" s="122">
        <f t="shared" si="2"/>
        <v>0</v>
      </c>
      <c r="K11" s="122">
        <f t="shared" si="2"/>
        <v>0</v>
      </c>
      <c r="L11" s="122">
        <f t="shared" si="2"/>
        <v>0</v>
      </c>
      <c r="M11" s="122">
        <f t="shared" si="2"/>
        <v>0</v>
      </c>
      <c r="N11" s="122">
        <f t="shared" si="2"/>
        <v>0</v>
      </c>
    </row>
    <row r="12" spans="1:14" ht="20.100000000000001" customHeight="1" x14ac:dyDescent="0.2">
      <c r="A12" s="8" t="s">
        <v>65</v>
      </c>
      <c r="B12" s="6"/>
      <c r="C12" s="104"/>
      <c r="D12" s="195"/>
      <c r="E12" s="220"/>
      <c r="F12" s="104"/>
      <c r="G12" s="259"/>
      <c r="H12" s="104"/>
      <c r="I12" s="104"/>
      <c r="J12" s="104"/>
      <c r="K12" s="104"/>
      <c r="L12" s="104"/>
      <c r="M12" s="104"/>
      <c r="N12" s="104"/>
    </row>
    <row r="13" spans="1:14" ht="20.100000000000001" customHeight="1" x14ac:dyDescent="0.2">
      <c r="A13" s="8" t="s">
        <v>77</v>
      </c>
      <c r="B13" s="6" t="s">
        <v>78</v>
      </c>
      <c r="C13" s="165">
        <v>-21808.346219999999</v>
      </c>
      <c r="D13" s="165">
        <v>-23521.914690000001</v>
      </c>
      <c r="E13" s="165">
        <v>-24410.418369999999</v>
      </c>
      <c r="F13" s="165">
        <v>-25401.796300000002</v>
      </c>
      <c r="G13" s="165">
        <v>-27156.260160000002</v>
      </c>
      <c r="H13" s="104"/>
      <c r="I13" s="104"/>
      <c r="J13" s="104"/>
      <c r="K13" s="104"/>
      <c r="L13" s="104"/>
      <c r="M13" s="104"/>
      <c r="N13" s="104"/>
    </row>
    <row r="14" spans="1:14" ht="20.100000000000001" customHeight="1" x14ac:dyDescent="0.2">
      <c r="A14" s="8" t="s">
        <v>73</v>
      </c>
      <c r="B14" s="69" t="s">
        <v>79</v>
      </c>
      <c r="C14" s="99">
        <f>SUM(C15:C19)</f>
        <v>87720.681389999998</v>
      </c>
      <c r="D14" s="99">
        <f t="shared" ref="D14:N14" si="3">SUM(D15:D19)</f>
        <v>88724.106549999997</v>
      </c>
      <c r="E14" s="105">
        <f t="shared" si="3"/>
        <v>90146.480029999992</v>
      </c>
      <c r="F14" s="99">
        <f t="shared" si="3"/>
        <v>91787.790540000016</v>
      </c>
      <c r="G14" s="99">
        <f t="shared" si="3"/>
        <v>95402.33481</v>
      </c>
      <c r="H14" s="99">
        <f t="shared" si="3"/>
        <v>0</v>
      </c>
      <c r="I14" s="99">
        <f t="shared" si="3"/>
        <v>0</v>
      </c>
      <c r="J14" s="99">
        <f t="shared" si="3"/>
        <v>0</v>
      </c>
      <c r="K14" s="99">
        <f t="shared" si="3"/>
        <v>0</v>
      </c>
      <c r="L14" s="99">
        <f t="shared" si="3"/>
        <v>0</v>
      </c>
      <c r="M14" s="99">
        <f t="shared" si="3"/>
        <v>0</v>
      </c>
      <c r="N14" s="99">
        <f t="shared" si="3"/>
        <v>0</v>
      </c>
    </row>
    <row r="15" spans="1:14" ht="20.100000000000001" customHeight="1" x14ac:dyDescent="0.2">
      <c r="A15" s="67">
        <v>1</v>
      </c>
      <c r="B15" s="6" t="s">
        <v>7</v>
      </c>
      <c r="C15" s="165">
        <v>1520.3128999999999</v>
      </c>
      <c r="D15" s="165">
        <v>1519.4382700000001</v>
      </c>
      <c r="E15" s="165">
        <v>1517.1225900000002</v>
      </c>
      <c r="F15" s="165">
        <v>1515.0631799999999</v>
      </c>
      <c r="G15" s="165">
        <v>1513.98468</v>
      </c>
      <c r="H15" s="104"/>
      <c r="I15" s="104"/>
      <c r="J15" s="104"/>
      <c r="K15" s="104"/>
      <c r="L15" s="104"/>
      <c r="M15" s="104"/>
      <c r="N15" s="104"/>
    </row>
    <row r="16" spans="1:14" ht="20.100000000000001" customHeight="1" x14ac:dyDescent="0.2">
      <c r="A16" s="67">
        <v>2</v>
      </c>
      <c r="B16" s="6" t="s">
        <v>5</v>
      </c>
      <c r="C16" s="165">
        <v>59381.358970000001</v>
      </c>
      <c r="D16" s="165">
        <v>60505.554100000001</v>
      </c>
      <c r="E16" s="165">
        <v>62062.607469999995</v>
      </c>
      <c r="F16" s="165">
        <v>63793.991740000005</v>
      </c>
      <c r="G16" s="165">
        <v>65776.596149999998</v>
      </c>
      <c r="H16" s="104"/>
      <c r="I16" s="104"/>
      <c r="J16" s="104"/>
      <c r="K16" s="104"/>
      <c r="L16" s="104"/>
      <c r="M16" s="104"/>
      <c r="N16" s="104"/>
    </row>
    <row r="17" spans="1:14" ht="20.100000000000001" customHeight="1" x14ac:dyDescent="0.2">
      <c r="A17" s="67">
        <v>3</v>
      </c>
      <c r="B17" s="9" t="s">
        <v>8</v>
      </c>
      <c r="C17" s="165">
        <v>1417.52593</v>
      </c>
      <c r="D17" s="165">
        <v>1451.41959</v>
      </c>
      <c r="E17" s="165">
        <v>1472.84438</v>
      </c>
      <c r="F17" s="165">
        <v>1509.8979099999999</v>
      </c>
      <c r="G17" s="165">
        <v>1545.70427</v>
      </c>
      <c r="H17" s="104"/>
      <c r="I17" s="104"/>
      <c r="J17" s="104"/>
      <c r="K17" s="104"/>
      <c r="L17" s="104"/>
      <c r="M17" s="104"/>
      <c r="N17" s="104"/>
    </row>
    <row r="18" spans="1:14" ht="20.100000000000001" customHeight="1" x14ac:dyDescent="0.2">
      <c r="A18" s="67">
        <v>4</v>
      </c>
      <c r="B18" s="67" t="s">
        <v>66</v>
      </c>
      <c r="C18" s="104"/>
      <c r="D18" s="104"/>
      <c r="E18" s="194"/>
      <c r="F18" s="104"/>
      <c r="G18" s="104"/>
      <c r="H18" s="104"/>
      <c r="I18" s="104"/>
      <c r="J18" s="104"/>
      <c r="K18" s="104"/>
      <c r="L18" s="104"/>
      <c r="M18" s="104"/>
      <c r="N18" s="104"/>
    </row>
    <row r="19" spans="1:14" ht="20.100000000000001" customHeight="1" x14ac:dyDescent="0.2">
      <c r="A19" s="72">
        <v>5</v>
      </c>
      <c r="B19" s="6" t="s">
        <v>6</v>
      </c>
      <c r="C19" s="165">
        <v>25401.48359</v>
      </c>
      <c r="D19" s="165">
        <v>25247.694589999999</v>
      </c>
      <c r="E19" s="165">
        <v>25093.905589999998</v>
      </c>
      <c r="F19" s="165">
        <v>24968.83771</v>
      </c>
      <c r="G19" s="165">
        <v>26566.049709999999</v>
      </c>
      <c r="H19" s="99"/>
      <c r="I19" s="99"/>
      <c r="J19" s="99"/>
      <c r="K19" s="99"/>
      <c r="L19" s="99"/>
      <c r="M19" s="99"/>
      <c r="N19" s="99"/>
    </row>
    <row r="20" spans="1:14" ht="20.100000000000001" customHeight="1" x14ac:dyDescent="0.2">
      <c r="A20" s="71" t="s">
        <v>80</v>
      </c>
      <c r="B20" s="6" t="s">
        <v>68</v>
      </c>
      <c r="C20" s="165">
        <v>853.68022999999994</v>
      </c>
      <c r="D20" s="165">
        <v>855.65614000000005</v>
      </c>
      <c r="E20" s="165">
        <v>912.44014000000004</v>
      </c>
      <c r="F20" s="165">
        <v>905.07776000000001</v>
      </c>
      <c r="G20" s="165">
        <v>907.73676</v>
      </c>
      <c r="H20" s="105"/>
      <c r="I20" s="105"/>
      <c r="J20" s="105"/>
      <c r="K20" s="105"/>
      <c r="L20" s="105"/>
      <c r="M20" s="105"/>
      <c r="N20" s="105"/>
    </row>
    <row r="21" spans="1:14" ht="20.100000000000001" customHeight="1" x14ac:dyDescent="0.2">
      <c r="A21" s="120"/>
      <c r="B21" s="121" t="s">
        <v>67</v>
      </c>
      <c r="C21" s="123">
        <f>C13+C14+C20</f>
        <v>66766.015400000004</v>
      </c>
      <c r="D21" s="196">
        <f t="shared" ref="D21:N21" si="4">D13+D14+D20</f>
        <v>66057.847999999998</v>
      </c>
      <c r="E21" s="123">
        <f t="shared" si="4"/>
        <v>66648.501799999998</v>
      </c>
      <c r="F21" s="123">
        <f t="shared" si="4"/>
        <v>67291.072000000015</v>
      </c>
      <c r="G21" s="123">
        <f t="shared" si="4"/>
        <v>69153.811409999995</v>
      </c>
      <c r="H21" s="123">
        <f t="shared" si="4"/>
        <v>0</v>
      </c>
      <c r="I21" s="123">
        <f t="shared" si="4"/>
        <v>0</v>
      </c>
      <c r="J21" s="123">
        <f t="shared" si="4"/>
        <v>0</v>
      </c>
      <c r="K21" s="123">
        <f t="shared" si="4"/>
        <v>0</v>
      </c>
      <c r="L21" s="123">
        <f t="shared" si="4"/>
        <v>0</v>
      </c>
      <c r="M21" s="123">
        <f t="shared" si="4"/>
        <v>0</v>
      </c>
      <c r="N21" s="123">
        <f t="shared" si="4"/>
        <v>0</v>
      </c>
    </row>
    <row r="22" spans="1:14" ht="20.100000000000001" customHeight="1" x14ac:dyDescent="0.2">
      <c r="A22" s="10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ht="20.100000000000001" customHeight="1" x14ac:dyDescent="0.2">
      <c r="A23" s="12"/>
      <c r="B23" s="40" t="s">
        <v>48</v>
      </c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</row>
    <row r="24" spans="1:14" ht="20.100000000000001" customHeight="1" x14ac:dyDescent="0.2">
      <c r="A24" s="12"/>
      <c r="B24" s="30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</row>
    <row r="25" spans="1:14" ht="20.100000000000001" customHeight="1" x14ac:dyDescent="0.2">
      <c r="A25" s="12"/>
      <c r="B25" s="13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</row>
    <row r="26" spans="1:14" ht="20.100000000000001" customHeight="1" x14ac:dyDescent="0.2">
      <c r="A26" s="14"/>
      <c r="B26" s="15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</row>
    <row r="27" spans="1:14" ht="20.100000000000001" customHeight="1" x14ac:dyDescent="0.2">
      <c r="A27" s="14"/>
      <c r="B27" s="15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</row>
    <row r="28" spans="1:14" x14ac:dyDescent="0.2">
      <c r="A28" s="30"/>
      <c r="B28" s="30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</row>
    <row r="29" spans="1:14" x14ac:dyDescent="0.2">
      <c r="A29" s="30"/>
      <c r="B29" s="30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</row>
    <row r="30" spans="1:14" x14ac:dyDescent="0.2">
      <c r="A30" s="30"/>
      <c r="B30" s="30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</row>
    <row r="31" spans="1:14" x14ac:dyDescent="0.2">
      <c r="A31" s="30"/>
      <c r="B31" s="30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</row>
    <row r="32" spans="1:14" x14ac:dyDescent="0.2">
      <c r="A32" s="30"/>
      <c r="B32" s="30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</row>
    <row r="33" spans="1:14" x14ac:dyDescent="0.2">
      <c r="A33" s="30"/>
      <c r="B33" s="30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</row>
    <row r="34" spans="1:14" x14ac:dyDescent="0.2">
      <c r="A34" s="30"/>
      <c r="B34" s="30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</row>
    <row r="35" spans="1:14" x14ac:dyDescent="0.2">
      <c r="A35" s="30"/>
      <c r="B35" s="30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</row>
    <row r="36" spans="1:14" x14ac:dyDescent="0.2">
      <c r="A36" s="30"/>
      <c r="B36" s="30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</row>
    <row r="37" spans="1:14" x14ac:dyDescent="0.2">
      <c r="A37" s="30"/>
      <c r="B37" s="30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</row>
  </sheetData>
  <mergeCells count="1">
    <mergeCell ref="A2:B2"/>
  </mergeCells>
  <pageMargins left="0.70866141732283472" right="0.70866141732283472" top="0.55118110236220474" bottom="0.55118110236220474" header="0.31496062992125984" footer="0.31496062992125984"/>
  <pageSetup paperSize="9" scale="80" fitToHeight="0" orientation="landscape" r:id="rId1"/>
  <headerFooter>
    <oddHeader>&amp;R&amp;A</oddHeader>
    <oddFooter>&amp;L&amp;D&amp;RSpracoval: ekonom1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B42"/>
  <sheetViews>
    <sheetView zoomScaleNormal="100" workbookViewId="0"/>
  </sheetViews>
  <sheetFormatPr defaultRowHeight="12.75" x14ac:dyDescent="0.2"/>
  <cols>
    <col min="1" max="1" width="3.7109375" customWidth="1"/>
    <col min="2" max="2" width="32.7109375" customWidth="1"/>
    <col min="3" max="14" width="11.28515625" customWidth="1"/>
  </cols>
  <sheetData>
    <row r="1" spans="1:28" ht="15" customHeight="1" thickBot="1" x14ac:dyDescent="0.25">
      <c r="A1" s="108"/>
      <c r="B1" s="109" t="str">
        <f>Cover!A9</f>
        <v>Univerzitná nemocnica Martin</v>
      </c>
      <c r="C1" s="110"/>
      <c r="D1" s="111"/>
      <c r="E1" s="111"/>
      <c r="F1" s="111"/>
      <c r="G1" s="111"/>
      <c r="H1" s="42"/>
    </row>
    <row r="2" spans="1:28" ht="24.75" customHeight="1" thickBot="1" x14ac:dyDescent="0.25">
      <c r="A2" s="244" t="s">
        <v>0</v>
      </c>
      <c r="B2" s="245"/>
      <c r="C2" s="181" t="s">
        <v>115</v>
      </c>
      <c r="D2" s="181" t="s">
        <v>116</v>
      </c>
      <c r="E2" s="181" t="s">
        <v>117</v>
      </c>
      <c r="F2" s="181" t="s">
        <v>119</v>
      </c>
      <c r="G2" s="181" t="s">
        <v>132</v>
      </c>
      <c r="H2" s="181" t="s">
        <v>118</v>
      </c>
      <c r="I2" s="181" t="s">
        <v>120</v>
      </c>
      <c r="J2" s="181" t="s">
        <v>133</v>
      </c>
      <c r="K2" s="124" t="s">
        <v>107</v>
      </c>
      <c r="L2" s="124" t="s">
        <v>108</v>
      </c>
      <c r="M2" s="124" t="s">
        <v>109</v>
      </c>
      <c r="N2" s="125" t="s">
        <v>110</v>
      </c>
    </row>
    <row r="3" spans="1:28" ht="18" customHeight="1" x14ac:dyDescent="0.25">
      <c r="A3" s="156" t="s">
        <v>85</v>
      </c>
      <c r="B3" s="157"/>
      <c r="C3" s="189">
        <v>232</v>
      </c>
      <c r="D3" s="193">
        <f t="shared" ref="D3:J3" si="0">C40</f>
        <v>156</v>
      </c>
      <c r="E3" s="190">
        <f t="shared" si="0"/>
        <v>38</v>
      </c>
      <c r="F3" s="190">
        <f t="shared" si="0"/>
        <v>1302</v>
      </c>
      <c r="G3" s="190">
        <f t="shared" si="0"/>
        <v>47</v>
      </c>
      <c r="H3" s="190">
        <f t="shared" si="0"/>
        <v>1522</v>
      </c>
      <c r="I3" s="190">
        <f t="shared" si="0"/>
        <v>177</v>
      </c>
      <c r="J3" s="190">
        <f t="shared" si="0"/>
        <v>95</v>
      </c>
      <c r="K3" s="158">
        <f t="shared" ref="K3" si="1">J40</f>
        <v>24</v>
      </c>
      <c r="L3" s="158">
        <f t="shared" ref="L3" si="2">K40</f>
        <v>24</v>
      </c>
      <c r="M3" s="158">
        <f t="shared" ref="M3" si="3">L40</f>
        <v>24</v>
      </c>
      <c r="N3" s="159">
        <f>L40</f>
        <v>24</v>
      </c>
    </row>
    <row r="4" spans="1:28" x14ac:dyDescent="0.2">
      <c r="A4" s="239" t="s">
        <v>56</v>
      </c>
      <c r="B4" s="240"/>
      <c r="C4" s="188"/>
      <c r="D4" s="188"/>
      <c r="E4" s="188"/>
      <c r="F4" s="188"/>
      <c r="G4" s="152"/>
      <c r="H4" s="188"/>
      <c r="I4" s="188"/>
      <c r="J4" s="153"/>
      <c r="K4" s="154"/>
      <c r="L4" s="151"/>
      <c r="M4" s="151"/>
      <c r="N4" s="155"/>
    </row>
    <row r="5" spans="1:28" ht="14.1" customHeight="1" x14ac:dyDescent="0.2">
      <c r="A5" s="86"/>
      <c r="B5" s="85" t="s">
        <v>57</v>
      </c>
      <c r="C5" s="174"/>
      <c r="D5" s="175"/>
      <c r="E5" s="175"/>
      <c r="F5" s="175"/>
      <c r="G5" s="176"/>
      <c r="H5" s="175"/>
      <c r="I5" s="176"/>
      <c r="J5" s="175"/>
      <c r="K5" s="80"/>
      <c r="L5" s="80"/>
      <c r="M5" s="80"/>
      <c r="N5" s="82"/>
      <c r="O5" s="55"/>
      <c r="Q5" s="56"/>
      <c r="R5" s="56"/>
      <c r="T5" s="56"/>
      <c r="U5" s="56"/>
      <c r="V5" s="57"/>
      <c r="W5" s="57"/>
      <c r="X5" s="57"/>
      <c r="Y5" s="57"/>
      <c r="Z5" s="57"/>
      <c r="AA5" s="57"/>
      <c r="AB5" s="57"/>
    </row>
    <row r="6" spans="1:28" ht="14.1" customHeight="1" x14ac:dyDescent="0.2">
      <c r="A6" s="86"/>
      <c r="B6" s="85" t="s">
        <v>58</v>
      </c>
      <c r="C6" s="174">
        <v>0</v>
      </c>
      <c r="D6" s="175">
        <v>0</v>
      </c>
      <c r="E6" s="175">
        <v>0</v>
      </c>
      <c r="F6" s="175">
        <v>0</v>
      </c>
      <c r="G6" s="176">
        <v>0</v>
      </c>
      <c r="H6" s="175">
        <v>0</v>
      </c>
      <c r="I6" s="176">
        <v>0</v>
      </c>
      <c r="J6" s="175">
        <v>0</v>
      </c>
      <c r="K6" s="80"/>
      <c r="L6" s="80"/>
      <c r="M6" s="80"/>
      <c r="N6" s="82"/>
      <c r="O6" s="55"/>
      <c r="V6" s="57"/>
      <c r="W6" s="57"/>
      <c r="X6" s="57"/>
      <c r="Y6" s="57"/>
      <c r="Z6" s="57"/>
      <c r="AA6" s="57"/>
      <c r="AB6" s="57"/>
    </row>
    <row r="7" spans="1:28" ht="14.1" customHeight="1" x14ac:dyDescent="0.2">
      <c r="A7" s="86"/>
      <c r="B7" s="85" t="s">
        <v>59</v>
      </c>
      <c r="C7" s="174">
        <v>0</v>
      </c>
      <c r="D7" s="175">
        <v>0</v>
      </c>
      <c r="E7" s="175">
        <v>0</v>
      </c>
      <c r="F7" s="175">
        <v>0</v>
      </c>
      <c r="G7" s="176">
        <v>0</v>
      </c>
      <c r="H7" s="175">
        <v>0</v>
      </c>
      <c r="I7" s="176">
        <v>0</v>
      </c>
      <c r="J7" s="175">
        <v>0</v>
      </c>
      <c r="K7" s="80"/>
      <c r="L7" s="80"/>
      <c r="M7" s="80"/>
      <c r="N7" s="82"/>
      <c r="O7" s="55"/>
      <c r="V7" s="57"/>
      <c r="W7" s="57"/>
      <c r="X7" s="57"/>
      <c r="Y7" s="57"/>
      <c r="Z7" s="57"/>
      <c r="AA7" s="57"/>
      <c r="AB7" s="57"/>
    </row>
    <row r="8" spans="1:28" ht="14.1" customHeight="1" thickBot="1" x14ac:dyDescent="0.25">
      <c r="A8" s="112"/>
      <c r="B8" s="113" t="s">
        <v>63</v>
      </c>
      <c r="C8" s="179">
        <v>3</v>
      </c>
      <c r="D8" s="180">
        <v>3</v>
      </c>
      <c r="E8" s="180">
        <v>3</v>
      </c>
      <c r="F8" s="180">
        <v>3</v>
      </c>
      <c r="G8" s="115">
        <v>3</v>
      </c>
      <c r="H8" s="180">
        <v>3</v>
      </c>
      <c r="I8" s="115">
        <v>3</v>
      </c>
      <c r="J8" s="180">
        <v>3</v>
      </c>
      <c r="K8" s="114"/>
      <c r="L8" s="114"/>
      <c r="M8" s="114"/>
      <c r="N8" s="116"/>
      <c r="O8" s="55"/>
      <c r="Q8" s="56"/>
      <c r="V8" s="57"/>
      <c r="W8" s="57"/>
      <c r="X8" s="57"/>
      <c r="Y8" s="57"/>
      <c r="Z8" s="57"/>
      <c r="AA8" s="57"/>
      <c r="AB8" s="57"/>
    </row>
    <row r="9" spans="1:28" ht="14.1" customHeight="1" x14ac:dyDescent="0.2">
      <c r="A9" s="129" t="s">
        <v>34</v>
      </c>
      <c r="B9" s="130"/>
      <c r="C9" s="192">
        <f>C17</f>
        <v>6566</v>
      </c>
      <c r="D9" s="192">
        <f t="shared" ref="D9:J9" si="4">D17</f>
        <v>7432</v>
      </c>
      <c r="E9" s="192">
        <f t="shared" si="4"/>
        <v>8132</v>
      </c>
      <c r="F9" s="192">
        <f t="shared" si="4"/>
        <v>5552</v>
      </c>
      <c r="G9" s="192">
        <f t="shared" si="4"/>
        <v>8416</v>
      </c>
      <c r="H9" s="192">
        <f t="shared" si="4"/>
        <v>5702</v>
      </c>
      <c r="I9" s="192">
        <f t="shared" si="4"/>
        <v>7483</v>
      </c>
      <c r="J9" s="192">
        <f t="shared" si="4"/>
        <v>7109</v>
      </c>
      <c r="K9" s="131"/>
      <c r="L9" s="131"/>
      <c r="M9" s="131"/>
      <c r="N9" s="162"/>
    </row>
    <row r="10" spans="1:28" ht="14.1" customHeight="1" x14ac:dyDescent="0.2">
      <c r="A10" s="49"/>
      <c r="B10" s="87" t="s">
        <v>13</v>
      </c>
      <c r="C10" s="170">
        <v>4848</v>
      </c>
      <c r="D10" s="171">
        <v>5638</v>
      </c>
      <c r="E10" s="171">
        <v>5096</v>
      </c>
      <c r="F10" s="169">
        <v>5125</v>
      </c>
      <c r="G10" s="171">
        <v>5174</v>
      </c>
      <c r="H10" s="169">
        <v>5195</v>
      </c>
      <c r="I10" s="169">
        <v>5185</v>
      </c>
      <c r="J10" s="169">
        <v>5195</v>
      </c>
      <c r="K10" s="34"/>
      <c r="L10" s="34"/>
      <c r="M10" s="34"/>
      <c r="N10" s="58"/>
      <c r="Q10" s="56"/>
      <c r="V10" s="57"/>
      <c r="W10" s="57"/>
      <c r="X10" s="57"/>
      <c r="Y10" s="57"/>
      <c r="Z10" s="57"/>
      <c r="AA10" s="57"/>
      <c r="AB10" s="57"/>
    </row>
    <row r="11" spans="1:28" ht="14.1" customHeight="1" x14ac:dyDescent="0.2">
      <c r="A11" s="49"/>
      <c r="B11" s="87" t="s">
        <v>14</v>
      </c>
      <c r="C11" s="170">
        <v>1200</v>
      </c>
      <c r="D11" s="171">
        <v>1322</v>
      </c>
      <c r="E11" s="171">
        <v>2650</v>
      </c>
      <c r="F11" s="169">
        <v>8</v>
      </c>
      <c r="G11" s="171">
        <v>2722</v>
      </c>
      <c r="H11" s="169">
        <v>26</v>
      </c>
      <c r="I11" s="169">
        <v>1412</v>
      </c>
      <c r="J11" s="169">
        <v>1424</v>
      </c>
      <c r="K11" s="34"/>
      <c r="L11" s="34"/>
      <c r="M11" s="34"/>
      <c r="N11" s="58"/>
      <c r="V11" s="57"/>
      <c r="W11" s="57"/>
      <c r="X11" s="57"/>
      <c r="Y11" s="57"/>
      <c r="Z11" s="57"/>
      <c r="AA11" s="57"/>
      <c r="AB11" s="57"/>
    </row>
    <row r="12" spans="1:28" ht="14.1" customHeight="1" x14ac:dyDescent="0.2">
      <c r="A12" s="49"/>
      <c r="B12" s="87" t="s">
        <v>15</v>
      </c>
      <c r="C12" s="170">
        <v>278</v>
      </c>
      <c r="D12" s="171">
        <v>274</v>
      </c>
      <c r="E12" s="171">
        <v>265</v>
      </c>
      <c r="F12" s="169">
        <v>288</v>
      </c>
      <c r="G12" s="171">
        <v>279</v>
      </c>
      <c r="H12" s="169">
        <v>281</v>
      </c>
      <c r="I12" s="169">
        <v>286</v>
      </c>
      <c r="J12" s="169">
        <v>290</v>
      </c>
      <c r="K12" s="34"/>
      <c r="L12" s="34"/>
      <c r="M12" s="34"/>
      <c r="N12" s="58"/>
      <c r="P12" s="241"/>
      <c r="Q12" s="241"/>
      <c r="V12" s="57"/>
      <c r="W12" s="57"/>
      <c r="X12" s="57"/>
      <c r="Y12" s="57"/>
      <c r="Z12" s="57"/>
      <c r="AA12" s="57"/>
      <c r="AB12" s="57"/>
    </row>
    <row r="13" spans="1:28" ht="14.1" customHeight="1" x14ac:dyDescent="0.2">
      <c r="A13" s="132"/>
      <c r="B13" s="133" t="s">
        <v>35</v>
      </c>
      <c r="C13" s="182">
        <f>C10+C11+C12</f>
        <v>6326</v>
      </c>
      <c r="D13" s="182">
        <f t="shared" ref="D13:J13" si="5">D10+D11+D12</f>
        <v>7234</v>
      </c>
      <c r="E13" s="182">
        <f t="shared" si="5"/>
        <v>8011</v>
      </c>
      <c r="F13" s="182">
        <f t="shared" si="5"/>
        <v>5421</v>
      </c>
      <c r="G13" s="182">
        <f t="shared" si="5"/>
        <v>8175</v>
      </c>
      <c r="H13" s="182">
        <f t="shared" si="5"/>
        <v>5502</v>
      </c>
      <c r="I13" s="182">
        <f t="shared" si="5"/>
        <v>6883</v>
      </c>
      <c r="J13" s="182">
        <f t="shared" si="5"/>
        <v>6909</v>
      </c>
      <c r="K13" s="134">
        <f t="shared" ref="J13:N13" si="6">SUM(K10:K12)</f>
        <v>0</v>
      </c>
      <c r="L13" s="134">
        <f t="shared" si="6"/>
        <v>0</v>
      </c>
      <c r="M13" s="134">
        <f t="shared" si="6"/>
        <v>0</v>
      </c>
      <c r="N13" s="135">
        <f t="shared" si="6"/>
        <v>0</v>
      </c>
    </row>
    <row r="14" spans="1:28" ht="14.1" customHeight="1" x14ac:dyDescent="0.2">
      <c r="A14" s="49"/>
      <c r="B14" s="85" t="s">
        <v>36</v>
      </c>
      <c r="C14" s="170">
        <v>240</v>
      </c>
      <c r="D14" s="171">
        <v>198</v>
      </c>
      <c r="E14" s="171">
        <v>121</v>
      </c>
      <c r="F14" s="169">
        <v>131</v>
      </c>
      <c r="G14" s="171">
        <v>241</v>
      </c>
      <c r="H14" s="169">
        <v>200</v>
      </c>
      <c r="I14" s="169">
        <v>600</v>
      </c>
      <c r="J14" s="173">
        <v>200</v>
      </c>
      <c r="K14" s="34"/>
      <c r="L14" s="34"/>
      <c r="M14" s="34"/>
      <c r="N14" s="58"/>
      <c r="P14" s="56"/>
      <c r="Q14" s="56"/>
      <c r="V14" s="57"/>
      <c r="W14" s="57"/>
      <c r="X14" s="57"/>
      <c r="Y14" s="57"/>
      <c r="Z14" s="57"/>
      <c r="AA14" s="57"/>
      <c r="AB14" s="57"/>
    </row>
    <row r="15" spans="1:28" ht="14.1" customHeight="1" x14ac:dyDescent="0.2">
      <c r="A15" s="83"/>
      <c r="B15" s="85" t="s">
        <v>61</v>
      </c>
      <c r="C15" s="177">
        <v>0</v>
      </c>
      <c r="D15" s="176">
        <v>0</v>
      </c>
      <c r="E15" s="176">
        <v>0</v>
      </c>
      <c r="F15" s="175">
        <v>0</v>
      </c>
      <c r="G15" s="176">
        <v>0</v>
      </c>
      <c r="H15" s="175">
        <v>0</v>
      </c>
      <c r="I15" s="175">
        <v>0</v>
      </c>
      <c r="J15" s="175">
        <v>0</v>
      </c>
      <c r="K15" s="80"/>
      <c r="L15" s="80"/>
      <c r="M15" s="80"/>
      <c r="N15" s="82"/>
      <c r="O15" s="55"/>
      <c r="P15" s="56"/>
      <c r="Q15" s="56"/>
      <c r="V15" s="57"/>
      <c r="W15" s="57"/>
      <c r="X15" s="57"/>
      <c r="Y15" s="57"/>
      <c r="Z15" s="57"/>
      <c r="AA15" s="57"/>
      <c r="AB15" s="57"/>
    </row>
    <row r="16" spans="1:28" ht="14.1" customHeight="1" x14ac:dyDescent="0.2">
      <c r="A16" s="83"/>
      <c r="B16" s="85" t="s">
        <v>60</v>
      </c>
      <c r="C16" s="177">
        <v>0</v>
      </c>
      <c r="D16" s="176">
        <v>0</v>
      </c>
      <c r="E16" s="176">
        <v>0</v>
      </c>
      <c r="F16" s="175">
        <v>0</v>
      </c>
      <c r="G16" s="176">
        <v>0</v>
      </c>
      <c r="H16" s="175">
        <v>0</v>
      </c>
      <c r="I16" s="175">
        <v>0</v>
      </c>
      <c r="J16" s="175">
        <v>0</v>
      </c>
      <c r="K16" s="80"/>
      <c r="L16" s="80"/>
      <c r="M16" s="80"/>
      <c r="N16" s="82"/>
      <c r="O16" s="55"/>
      <c r="P16" s="56"/>
      <c r="Q16" s="56"/>
      <c r="V16" s="57"/>
      <c r="W16" s="57"/>
      <c r="X16" s="57"/>
      <c r="Y16" s="57"/>
      <c r="Z16" s="57"/>
      <c r="AA16" s="57"/>
      <c r="AB16" s="57"/>
    </row>
    <row r="17" spans="1:28" ht="14.1" customHeight="1" thickBot="1" x14ac:dyDescent="0.25">
      <c r="A17" s="143"/>
      <c r="B17" s="144" t="s">
        <v>64</v>
      </c>
      <c r="C17" s="186">
        <f>SUM(C13:C16)</f>
        <v>6566</v>
      </c>
      <c r="D17" s="186">
        <f t="shared" ref="D17" si="7">SUM(D13:D16)</f>
        <v>7432</v>
      </c>
      <c r="E17" s="186">
        <f t="shared" ref="E17" si="8">SUM(E13:E16)</f>
        <v>8132</v>
      </c>
      <c r="F17" s="186">
        <f t="shared" ref="F17:I17" si="9">SUM(F13:F16)</f>
        <v>5552</v>
      </c>
      <c r="G17" s="186">
        <f t="shared" ref="G17:J17" si="10">SUM(G13:G16)</f>
        <v>8416</v>
      </c>
      <c r="H17" s="186">
        <f t="shared" si="10"/>
        <v>5702</v>
      </c>
      <c r="I17" s="186">
        <f t="shared" si="10"/>
        <v>7483</v>
      </c>
      <c r="J17" s="186">
        <f t="shared" si="10"/>
        <v>7109</v>
      </c>
      <c r="K17" s="145">
        <f t="shared" ref="J17:N17" si="11">SUM(K13:K16)</f>
        <v>0</v>
      </c>
      <c r="L17" s="145">
        <f t="shared" si="11"/>
        <v>0</v>
      </c>
      <c r="M17" s="145">
        <f t="shared" si="11"/>
        <v>0</v>
      </c>
      <c r="N17" s="146">
        <f t="shared" si="11"/>
        <v>0</v>
      </c>
    </row>
    <row r="18" spans="1:28" ht="14.1" customHeight="1" x14ac:dyDescent="0.2">
      <c r="A18" s="126" t="s">
        <v>37</v>
      </c>
      <c r="B18" s="127"/>
      <c r="C18" s="185">
        <f>C38</f>
        <v>6642</v>
      </c>
      <c r="D18" s="185">
        <f t="shared" ref="D18:J18" si="12">D38</f>
        <v>7550</v>
      </c>
      <c r="E18" s="185">
        <f t="shared" si="12"/>
        <v>6868</v>
      </c>
      <c r="F18" s="185">
        <f t="shared" si="12"/>
        <v>6807</v>
      </c>
      <c r="G18" s="185">
        <f t="shared" si="12"/>
        <v>6941</v>
      </c>
      <c r="H18" s="185">
        <f t="shared" si="12"/>
        <v>7047</v>
      </c>
      <c r="I18" s="185">
        <f t="shared" si="12"/>
        <v>7565</v>
      </c>
      <c r="J18" s="185">
        <f t="shared" si="12"/>
        <v>7180</v>
      </c>
      <c r="K18" s="128"/>
      <c r="L18" s="128"/>
      <c r="M18" s="128"/>
      <c r="N18" s="142"/>
    </row>
    <row r="19" spans="1:28" ht="14.1" customHeight="1" x14ac:dyDescent="0.2">
      <c r="A19" s="50"/>
      <c r="B19" s="88" t="s">
        <v>87</v>
      </c>
      <c r="C19" s="170">
        <v>2832</v>
      </c>
      <c r="D19" s="171">
        <v>2992</v>
      </c>
      <c r="E19" s="171">
        <v>2869</v>
      </c>
      <c r="F19" s="171">
        <v>3031</v>
      </c>
      <c r="G19" s="171">
        <v>3038</v>
      </c>
      <c r="H19" s="171">
        <v>3087</v>
      </c>
      <c r="I19" s="171">
        <v>3030</v>
      </c>
      <c r="J19" s="171">
        <v>3030</v>
      </c>
      <c r="K19" s="34"/>
      <c r="L19" s="35"/>
      <c r="M19" s="35"/>
      <c r="N19" s="59"/>
      <c r="P19" s="60"/>
      <c r="V19" s="57"/>
      <c r="W19" s="57"/>
      <c r="X19" s="57"/>
      <c r="Y19" s="57"/>
      <c r="Z19" s="57"/>
      <c r="AA19" s="57"/>
      <c r="AB19" s="57"/>
    </row>
    <row r="20" spans="1:28" ht="14.1" customHeight="1" x14ac:dyDescent="0.2">
      <c r="A20" s="51"/>
      <c r="B20" s="89" t="s">
        <v>88</v>
      </c>
      <c r="C20" s="170">
        <v>731</v>
      </c>
      <c r="D20" s="171">
        <v>769</v>
      </c>
      <c r="E20" s="171">
        <v>739</v>
      </c>
      <c r="F20" s="171">
        <v>776</v>
      </c>
      <c r="G20" s="171">
        <v>785</v>
      </c>
      <c r="H20" s="171">
        <v>795</v>
      </c>
      <c r="I20" s="171">
        <v>780</v>
      </c>
      <c r="J20" s="171">
        <v>780</v>
      </c>
      <c r="K20" s="34"/>
      <c r="L20" s="35"/>
      <c r="M20" s="35"/>
      <c r="N20" s="59"/>
      <c r="P20" s="61"/>
      <c r="V20" s="57"/>
      <c r="W20" s="57"/>
      <c r="X20" s="57"/>
      <c r="Y20" s="57"/>
      <c r="Z20" s="57"/>
      <c r="AA20" s="57"/>
      <c r="AB20" s="57"/>
    </row>
    <row r="21" spans="1:28" ht="14.1" customHeight="1" x14ac:dyDescent="0.2">
      <c r="A21" s="50"/>
      <c r="B21" s="88" t="s">
        <v>38</v>
      </c>
      <c r="C21" s="170">
        <v>0</v>
      </c>
      <c r="D21" s="171">
        <v>0</v>
      </c>
      <c r="E21" s="171">
        <v>0</v>
      </c>
      <c r="F21" s="171">
        <v>0</v>
      </c>
      <c r="G21" s="171">
        <v>0</v>
      </c>
      <c r="H21" s="171">
        <v>0</v>
      </c>
      <c r="I21" s="171">
        <v>0</v>
      </c>
      <c r="J21" s="62">
        <v>0</v>
      </c>
      <c r="K21" s="34"/>
      <c r="L21" s="35"/>
      <c r="M21" s="35"/>
      <c r="N21" s="59"/>
      <c r="V21" s="57"/>
      <c r="W21" s="57"/>
      <c r="X21" s="57"/>
      <c r="Y21" s="57"/>
      <c r="Z21" s="57"/>
      <c r="AA21" s="57"/>
      <c r="AB21" s="57"/>
    </row>
    <row r="22" spans="1:28" ht="14.1" customHeight="1" x14ac:dyDescent="0.2">
      <c r="A22" s="136"/>
      <c r="B22" s="137" t="s">
        <v>39</v>
      </c>
      <c r="C22" s="183">
        <f>SUM(C19:C21)</f>
        <v>3563</v>
      </c>
      <c r="D22" s="183">
        <f t="shared" ref="D22" si="13">SUM(D19:D21)</f>
        <v>3761</v>
      </c>
      <c r="E22" s="183">
        <f t="shared" ref="E22" si="14">SUM(E19:E21)</f>
        <v>3608</v>
      </c>
      <c r="F22" s="183">
        <f t="shared" ref="F22:I22" si="15">SUM(F19:F21)</f>
        <v>3807</v>
      </c>
      <c r="G22" s="183">
        <f t="shared" ref="G22:J22" si="16">SUM(G19:G21)</f>
        <v>3823</v>
      </c>
      <c r="H22" s="183">
        <f t="shared" si="16"/>
        <v>3882</v>
      </c>
      <c r="I22" s="183">
        <f t="shared" si="16"/>
        <v>3810</v>
      </c>
      <c r="J22" s="183">
        <f t="shared" si="16"/>
        <v>3810</v>
      </c>
      <c r="K22" s="138">
        <f t="shared" ref="J22:N22" si="17">SUM(K19:K21)</f>
        <v>0</v>
      </c>
      <c r="L22" s="138">
        <f t="shared" si="17"/>
        <v>0</v>
      </c>
      <c r="M22" s="138">
        <f t="shared" si="17"/>
        <v>0</v>
      </c>
      <c r="N22" s="139">
        <f t="shared" si="17"/>
        <v>0</v>
      </c>
    </row>
    <row r="23" spans="1:28" ht="14.1" customHeight="1" x14ac:dyDescent="0.2">
      <c r="A23" s="52"/>
      <c r="B23" s="90" t="s">
        <v>21</v>
      </c>
      <c r="C23" s="170">
        <v>1240</v>
      </c>
      <c r="D23" s="171">
        <v>1064</v>
      </c>
      <c r="E23" s="171">
        <v>1123</v>
      </c>
      <c r="F23" s="171">
        <v>826</v>
      </c>
      <c r="G23" s="171">
        <v>1070</v>
      </c>
      <c r="H23" s="171">
        <v>1060</v>
      </c>
      <c r="I23" s="171">
        <v>1300</v>
      </c>
      <c r="J23" s="169">
        <v>1000</v>
      </c>
      <c r="K23" s="34"/>
      <c r="L23" s="35"/>
      <c r="M23" s="35"/>
      <c r="N23" s="59"/>
      <c r="P23" s="42"/>
      <c r="V23" s="57"/>
      <c r="W23" s="57"/>
      <c r="X23" s="57"/>
      <c r="Y23" s="57"/>
      <c r="Z23" s="57"/>
      <c r="AA23" s="57"/>
      <c r="AB23" s="57"/>
    </row>
    <row r="24" spans="1:28" ht="14.1" customHeight="1" x14ac:dyDescent="0.2">
      <c r="A24" s="52"/>
      <c r="B24" s="90" t="s">
        <v>81</v>
      </c>
      <c r="C24" s="170">
        <v>104</v>
      </c>
      <c r="D24" s="171">
        <v>118</v>
      </c>
      <c r="E24" s="171">
        <v>137</v>
      </c>
      <c r="F24" s="171">
        <v>115</v>
      </c>
      <c r="G24" s="171">
        <v>0</v>
      </c>
      <c r="H24" s="171">
        <v>131</v>
      </c>
      <c r="I24" s="171">
        <v>130</v>
      </c>
      <c r="J24" s="169">
        <v>130</v>
      </c>
      <c r="K24" s="34"/>
      <c r="L24" s="35"/>
      <c r="M24" s="35"/>
      <c r="N24" s="59"/>
      <c r="P24" s="42"/>
      <c r="V24" s="57"/>
      <c r="W24" s="57"/>
      <c r="X24" s="57"/>
      <c r="Y24" s="57"/>
      <c r="Z24" s="57"/>
      <c r="AA24" s="57"/>
      <c r="AB24" s="57"/>
    </row>
    <row r="25" spans="1:28" ht="14.1" customHeight="1" x14ac:dyDescent="0.2">
      <c r="A25" s="52"/>
      <c r="B25" s="90" t="s">
        <v>82</v>
      </c>
      <c r="C25" s="170">
        <v>69</v>
      </c>
      <c r="D25" s="171">
        <v>136</v>
      </c>
      <c r="E25" s="171">
        <v>68</v>
      </c>
      <c r="F25" s="171">
        <v>58</v>
      </c>
      <c r="G25" s="171">
        <v>77</v>
      </c>
      <c r="H25" s="171">
        <v>52</v>
      </c>
      <c r="I25" s="171">
        <v>60</v>
      </c>
      <c r="J25" s="169">
        <v>60</v>
      </c>
      <c r="K25" s="34"/>
      <c r="L25" s="35"/>
      <c r="M25" s="35"/>
      <c r="N25" s="59"/>
      <c r="P25" s="42"/>
      <c r="V25" s="57"/>
      <c r="W25" s="57"/>
      <c r="X25" s="57"/>
      <c r="Y25" s="57"/>
      <c r="Z25" s="57"/>
      <c r="AA25" s="57"/>
      <c r="AB25" s="57"/>
    </row>
    <row r="26" spans="1:28" ht="14.1" customHeight="1" x14ac:dyDescent="0.2">
      <c r="A26" s="52"/>
      <c r="B26" s="90" t="s">
        <v>84</v>
      </c>
      <c r="C26" s="170">
        <v>774</v>
      </c>
      <c r="D26" s="171">
        <v>1313</v>
      </c>
      <c r="E26" s="171">
        <v>1145</v>
      </c>
      <c r="F26" s="171">
        <v>1128</v>
      </c>
      <c r="G26" s="171">
        <v>1050</v>
      </c>
      <c r="H26" s="171">
        <v>1000</v>
      </c>
      <c r="I26" s="171">
        <v>1200</v>
      </c>
      <c r="J26" s="169">
        <v>1100</v>
      </c>
      <c r="K26" s="34"/>
      <c r="L26" s="35"/>
      <c r="M26" s="35"/>
      <c r="N26" s="59"/>
      <c r="P26" s="42"/>
      <c r="V26" s="57"/>
      <c r="W26" s="57"/>
      <c r="X26" s="57"/>
      <c r="Y26" s="57"/>
      <c r="Z26" s="57"/>
      <c r="AA26" s="57"/>
      <c r="AB26" s="57"/>
    </row>
    <row r="27" spans="1:28" ht="14.1" customHeight="1" x14ac:dyDescent="0.2">
      <c r="A27" s="52"/>
      <c r="B27" s="90" t="s">
        <v>22</v>
      </c>
      <c r="C27" s="170">
        <v>204</v>
      </c>
      <c r="D27" s="171">
        <v>151</v>
      </c>
      <c r="E27" s="171">
        <v>157</v>
      </c>
      <c r="F27" s="171">
        <v>177</v>
      </c>
      <c r="G27" s="171">
        <v>140</v>
      </c>
      <c r="H27" s="171">
        <v>203</v>
      </c>
      <c r="I27" s="171">
        <v>200</v>
      </c>
      <c r="J27" s="169">
        <v>200</v>
      </c>
      <c r="K27" s="34"/>
      <c r="L27" s="35"/>
      <c r="M27" s="35"/>
      <c r="N27" s="59"/>
      <c r="P27" s="42"/>
      <c r="Y27" s="61"/>
      <c r="AB27" s="57"/>
    </row>
    <row r="28" spans="1:28" ht="14.1" customHeight="1" x14ac:dyDescent="0.2">
      <c r="A28" s="136"/>
      <c r="B28" s="137" t="s">
        <v>23</v>
      </c>
      <c r="C28" s="183">
        <f t="shared" ref="C28:D28" si="18">SUM(C23:C27)</f>
        <v>2391</v>
      </c>
      <c r="D28" s="183">
        <f t="shared" si="18"/>
        <v>2782</v>
      </c>
      <c r="E28" s="183">
        <f t="shared" ref="E28" si="19">SUM(E23:E27)</f>
        <v>2630</v>
      </c>
      <c r="F28" s="183">
        <f t="shared" ref="F28:I28" si="20">SUM(F23:F27)</f>
        <v>2304</v>
      </c>
      <c r="G28" s="183">
        <f t="shared" ref="G28:J28" si="21">SUM(G23:G27)</f>
        <v>2337</v>
      </c>
      <c r="H28" s="183">
        <f t="shared" si="21"/>
        <v>2446</v>
      </c>
      <c r="I28" s="183">
        <f t="shared" si="21"/>
        <v>2890</v>
      </c>
      <c r="J28" s="183">
        <f t="shared" si="21"/>
        <v>2490</v>
      </c>
      <c r="K28" s="138">
        <f t="shared" ref="J28:N28" si="22">SUM(K23:K27)</f>
        <v>0</v>
      </c>
      <c r="L28" s="138">
        <f t="shared" si="22"/>
        <v>0</v>
      </c>
      <c r="M28" s="138">
        <f t="shared" si="22"/>
        <v>0</v>
      </c>
      <c r="N28" s="139">
        <f t="shared" si="22"/>
        <v>0</v>
      </c>
      <c r="O28" s="63"/>
      <c r="P28" s="42"/>
    </row>
    <row r="29" spans="1:28" ht="14.1" customHeight="1" x14ac:dyDescent="0.2">
      <c r="A29" s="83"/>
      <c r="B29" s="91" t="s">
        <v>40</v>
      </c>
      <c r="C29" s="177">
        <v>158</v>
      </c>
      <c r="D29" s="176">
        <v>241</v>
      </c>
      <c r="E29" s="176">
        <v>219</v>
      </c>
      <c r="F29" s="176">
        <v>241</v>
      </c>
      <c r="G29" s="176">
        <v>195</v>
      </c>
      <c r="H29" s="176">
        <v>124</v>
      </c>
      <c r="I29" s="176">
        <v>170</v>
      </c>
      <c r="J29" s="175">
        <v>170</v>
      </c>
      <c r="K29" s="80"/>
      <c r="L29" s="81"/>
      <c r="M29" s="81"/>
      <c r="N29" s="84"/>
      <c r="O29" s="63"/>
      <c r="P29" s="42"/>
      <c r="AB29" s="57"/>
    </row>
    <row r="30" spans="1:28" ht="14.1" customHeight="1" x14ac:dyDescent="0.2">
      <c r="A30" s="52"/>
      <c r="B30" s="88" t="s">
        <v>41</v>
      </c>
      <c r="C30" s="170">
        <v>15</v>
      </c>
      <c r="D30" s="171">
        <v>6</v>
      </c>
      <c r="E30" s="171">
        <v>2</v>
      </c>
      <c r="F30" s="171">
        <v>9</v>
      </c>
      <c r="G30" s="171">
        <v>4</v>
      </c>
      <c r="H30" s="171">
        <v>0</v>
      </c>
      <c r="I30" s="171">
        <v>20</v>
      </c>
      <c r="J30" s="169">
        <v>20</v>
      </c>
      <c r="K30" s="34"/>
      <c r="L30" s="35"/>
      <c r="M30" s="35"/>
      <c r="N30" s="59"/>
      <c r="O30" s="63"/>
      <c r="P30" s="42"/>
      <c r="AB30" s="57"/>
    </row>
    <row r="31" spans="1:28" ht="14.1" customHeight="1" x14ac:dyDescent="0.2">
      <c r="A31" s="52"/>
      <c r="B31" s="88" t="s">
        <v>42</v>
      </c>
      <c r="C31" s="170">
        <v>24</v>
      </c>
      <c r="D31" s="171">
        <v>102</v>
      </c>
      <c r="E31" s="171">
        <v>40</v>
      </c>
      <c r="F31" s="171">
        <v>24</v>
      </c>
      <c r="G31" s="171">
        <v>48</v>
      </c>
      <c r="H31" s="171">
        <v>30</v>
      </c>
      <c r="I31" s="171">
        <v>50</v>
      </c>
      <c r="J31" s="169">
        <v>50</v>
      </c>
      <c r="K31" s="34"/>
      <c r="L31" s="35"/>
      <c r="M31" s="35"/>
      <c r="N31" s="59"/>
      <c r="O31" s="63"/>
      <c r="P31" s="42"/>
      <c r="Y31" s="61"/>
      <c r="AB31" s="57"/>
    </row>
    <row r="32" spans="1:28" ht="14.1" customHeight="1" x14ac:dyDescent="0.2">
      <c r="A32" s="52"/>
      <c r="B32" s="88" t="s">
        <v>43</v>
      </c>
      <c r="C32" s="170">
        <v>15</v>
      </c>
      <c r="D32" s="171">
        <v>16</v>
      </c>
      <c r="E32" s="171">
        <v>7</v>
      </c>
      <c r="F32" s="171">
        <v>4</v>
      </c>
      <c r="G32" s="171">
        <v>11</v>
      </c>
      <c r="H32" s="171">
        <v>28</v>
      </c>
      <c r="I32" s="171">
        <v>10</v>
      </c>
      <c r="J32" s="169">
        <v>30</v>
      </c>
      <c r="K32" s="34"/>
      <c r="L32" s="35"/>
      <c r="M32" s="35"/>
      <c r="N32" s="59"/>
      <c r="O32" s="63"/>
      <c r="P32" s="42"/>
      <c r="AB32" s="57"/>
    </row>
    <row r="33" spans="1:28" ht="14.1" customHeight="1" x14ac:dyDescent="0.2">
      <c r="A33" s="52"/>
      <c r="B33" s="88" t="s">
        <v>44</v>
      </c>
      <c r="C33" s="170">
        <v>16</v>
      </c>
      <c r="D33" s="171">
        <v>32</v>
      </c>
      <c r="E33" s="171">
        <v>15</v>
      </c>
      <c r="F33" s="171">
        <v>6</v>
      </c>
      <c r="G33" s="171">
        <v>19</v>
      </c>
      <c r="H33" s="171">
        <v>17</v>
      </c>
      <c r="I33" s="171">
        <v>15</v>
      </c>
      <c r="J33" s="169">
        <v>10</v>
      </c>
      <c r="K33" s="34"/>
      <c r="L33" s="35"/>
      <c r="M33" s="35"/>
      <c r="N33" s="59"/>
      <c r="O33" s="42"/>
      <c r="P33" s="42"/>
      <c r="AB33" s="57"/>
    </row>
    <row r="34" spans="1:28" ht="14.1" customHeight="1" x14ac:dyDescent="0.2">
      <c r="A34" s="136"/>
      <c r="B34" s="137" t="s">
        <v>45</v>
      </c>
      <c r="C34" s="184">
        <f>SUM(C30:C33)</f>
        <v>70</v>
      </c>
      <c r="D34" s="184">
        <f t="shared" ref="D34" si="23">SUM(D30:D33)</f>
        <v>156</v>
      </c>
      <c r="E34" s="184">
        <f t="shared" ref="E34" si="24">SUM(E30:E33)</f>
        <v>64</v>
      </c>
      <c r="F34" s="184">
        <f t="shared" ref="F34:I34" si="25">SUM(F30:F33)</f>
        <v>43</v>
      </c>
      <c r="G34" s="184">
        <f t="shared" ref="G34:J34" si="26">SUM(G30:G33)</f>
        <v>82</v>
      </c>
      <c r="H34" s="184">
        <f t="shared" si="26"/>
        <v>75</v>
      </c>
      <c r="I34" s="184">
        <f t="shared" si="26"/>
        <v>95</v>
      </c>
      <c r="J34" s="184">
        <f t="shared" si="26"/>
        <v>110</v>
      </c>
      <c r="K34" s="140">
        <f t="shared" ref="J34:N34" si="27">SUM(K30:K33)</f>
        <v>0</v>
      </c>
      <c r="L34" s="140">
        <f t="shared" si="27"/>
        <v>0</v>
      </c>
      <c r="M34" s="140">
        <f t="shared" si="27"/>
        <v>0</v>
      </c>
      <c r="N34" s="141">
        <f t="shared" si="27"/>
        <v>0</v>
      </c>
      <c r="P34" s="42"/>
    </row>
    <row r="35" spans="1:28" ht="14.1" customHeight="1" x14ac:dyDescent="0.2">
      <c r="A35" s="49"/>
      <c r="B35" s="88" t="s">
        <v>46</v>
      </c>
      <c r="C35" s="168">
        <v>460</v>
      </c>
      <c r="D35" s="173">
        <v>610</v>
      </c>
      <c r="E35" s="173">
        <v>347</v>
      </c>
      <c r="F35" s="171">
        <v>412</v>
      </c>
      <c r="G35" s="171">
        <v>504</v>
      </c>
      <c r="H35" s="171">
        <v>520</v>
      </c>
      <c r="I35" s="171">
        <v>600</v>
      </c>
      <c r="J35" s="169">
        <v>600</v>
      </c>
      <c r="K35" s="34"/>
      <c r="L35" s="35"/>
      <c r="M35" s="35"/>
      <c r="N35" s="59"/>
      <c r="P35" s="42"/>
      <c r="AB35" s="57"/>
    </row>
    <row r="36" spans="1:28" ht="14.1" customHeight="1" x14ac:dyDescent="0.2">
      <c r="A36" s="83"/>
      <c r="B36" s="91" t="s">
        <v>62</v>
      </c>
      <c r="C36" s="178">
        <v>0</v>
      </c>
      <c r="D36" s="175">
        <v>0</v>
      </c>
      <c r="E36" s="175">
        <v>0</v>
      </c>
      <c r="F36" s="176">
        <v>0</v>
      </c>
      <c r="G36" s="176">
        <v>0</v>
      </c>
      <c r="H36" s="176">
        <v>0</v>
      </c>
      <c r="I36" s="176">
        <v>0</v>
      </c>
      <c r="J36" s="175">
        <v>0</v>
      </c>
      <c r="K36" s="80"/>
      <c r="L36" s="81"/>
      <c r="M36" s="81"/>
      <c r="N36" s="84"/>
      <c r="AB36" s="57"/>
    </row>
    <row r="37" spans="1:28" ht="14.1" customHeight="1" x14ac:dyDescent="0.2">
      <c r="A37" s="83"/>
      <c r="B37" s="91" t="s">
        <v>89</v>
      </c>
      <c r="C37" s="178">
        <v>0</v>
      </c>
      <c r="D37" s="175">
        <v>0</v>
      </c>
      <c r="E37" s="175">
        <v>0</v>
      </c>
      <c r="F37" s="176">
        <v>0</v>
      </c>
      <c r="G37" s="176">
        <v>0</v>
      </c>
      <c r="H37" s="176">
        <v>0</v>
      </c>
      <c r="I37" s="176">
        <v>0</v>
      </c>
      <c r="J37" s="175">
        <v>0</v>
      </c>
      <c r="K37" s="80"/>
      <c r="L37" s="81"/>
      <c r="M37" s="81"/>
      <c r="N37" s="84"/>
      <c r="AB37" s="57"/>
    </row>
    <row r="38" spans="1:28" ht="14.1" customHeight="1" x14ac:dyDescent="0.2">
      <c r="A38" s="147"/>
      <c r="B38" s="148" t="s">
        <v>86</v>
      </c>
      <c r="C38" s="187">
        <f>C22+C28+C29+C34+C35+C36+C37</f>
        <v>6642</v>
      </c>
      <c r="D38" s="187">
        <f t="shared" ref="D38:J38" si="28">D37+D36+D35+D34+D29+D28+D22</f>
        <v>7550</v>
      </c>
      <c r="E38" s="187">
        <f t="shared" si="28"/>
        <v>6868</v>
      </c>
      <c r="F38" s="187">
        <f t="shared" si="28"/>
        <v>6807</v>
      </c>
      <c r="G38" s="187">
        <f t="shared" si="28"/>
        <v>6941</v>
      </c>
      <c r="H38" s="187">
        <f t="shared" si="28"/>
        <v>7047</v>
      </c>
      <c r="I38" s="187">
        <f t="shared" si="28"/>
        <v>7565</v>
      </c>
      <c r="J38" s="187">
        <f t="shared" si="28"/>
        <v>7180</v>
      </c>
      <c r="K38" s="149">
        <f t="shared" ref="J38:N38" si="29">K37+K36+K35+K34+K29+K28+K22</f>
        <v>0</v>
      </c>
      <c r="L38" s="149">
        <f t="shared" si="29"/>
        <v>0</v>
      </c>
      <c r="M38" s="149">
        <f t="shared" si="29"/>
        <v>0</v>
      </c>
      <c r="N38" s="150">
        <f t="shared" si="29"/>
        <v>0</v>
      </c>
      <c r="Y38" s="61"/>
    </row>
    <row r="39" spans="1:28" ht="14.1" customHeight="1" thickBot="1" x14ac:dyDescent="0.25">
      <c r="A39" s="93"/>
      <c r="B39" s="92" t="s">
        <v>47</v>
      </c>
      <c r="C39" s="172">
        <f>C17-C38</f>
        <v>-76</v>
      </c>
      <c r="D39" s="172">
        <f t="shared" ref="D39:J39" si="30">D17-D38</f>
        <v>-118</v>
      </c>
      <c r="E39" s="172">
        <f t="shared" si="30"/>
        <v>1264</v>
      </c>
      <c r="F39" s="172">
        <f t="shared" si="30"/>
        <v>-1255</v>
      </c>
      <c r="G39" s="172">
        <f t="shared" si="30"/>
        <v>1475</v>
      </c>
      <c r="H39" s="172">
        <f t="shared" si="30"/>
        <v>-1345</v>
      </c>
      <c r="I39" s="172">
        <f t="shared" si="30"/>
        <v>-82</v>
      </c>
      <c r="J39" s="172">
        <f t="shared" si="30"/>
        <v>-71</v>
      </c>
      <c r="K39" s="53">
        <f t="shared" ref="J39:N39" si="31">K17-K38</f>
        <v>0</v>
      </c>
      <c r="L39" s="53">
        <f t="shared" si="31"/>
        <v>0</v>
      </c>
      <c r="M39" s="53">
        <f t="shared" si="31"/>
        <v>0</v>
      </c>
      <c r="N39" s="79">
        <f t="shared" si="31"/>
        <v>0</v>
      </c>
      <c r="Y39" s="57"/>
    </row>
    <row r="40" spans="1:28" ht="18" customHeight="1" thickBot="1" x14ac:dyDescent="0.3">
      <c r="A40" s="242" t="s">
        <v>50</v>
      </c>
      <c r="B40" s="243"/>
      <c r="C40" s="191">
        <f>C3+C17-C38</f>
        <v>156</v>
      </c>
      <c r="D40" s="191">
        <f t="shared" ref="D40:J40" si="32">D3+D17-D38</f>
        <v>38</v>
      </c>
      <c r="E40" s="191">
        <f t="shared" si="32"/>
        <v>1302</v>
      </c>
      <c r="F40" s="191">
        <f t="shared" si="32"/>
        <v>47</v>
      </c>
      <c r="G40" s="191">
        <f t="shared" si="32"/>
        <v>1522</v>
      </c>
      <c r="H40" s="191">
        <f t="shared" si="32"/>
        <v>177</v>
      </c>
      <c r="I40" s="191">
        <f t="shared" si="32"/>
        <v>95</v>
      </c>
      <c r="J40" s="191">
        <f t="shared" si="32"/>
        <v>24</v>
      </c>
      <c r="K40" s="160">
        <f t="shared" ref="J40:N40" si="33">K3+K17-K38</f>
        <v>24</v>
      </c>
      <c r="L40" s="160">
        <f t="shared" si="33"/>
        <v>24</v>
      </c>
      <c r="M40" s="160">
        <f t="shared" si="33"/>
        <v>24</v>
      </c>
      <c r="N40" s="161">
        <f t="shared" si="33"/>
        <v>24</v>
      </c>
    </row>
    <row r="41" spans="1:28" ht="18" customHeight="1" x14ac:dyDescent="0.25">
      <c r="A41" s="45"/>
      <c r="B41" s="46"/>
      <c r="C41" s="47"/>
      <c r="D41" s="48"/>
      <c r="E41" s="48"/>
      <c r="F41" s="48"/>
      <c r="G41" s="48"/>
    </row>
    <row r="42" spans="1:28" x14ac:dyDescent="0.2">
      <c r="B42" t="s">
        <v>93</v>
      </c>
    </row>
  </sheetData>
  <mergeCells count="4">
    <mergeCell ref="A4:B4"/>
    <mergeCell ref="P12:Q12"/>
    <mergeCell ref="A40:B40"/>
    <mergeCell ref="A2:B2"/>
  </mergeCells>
  <printOptions gridLines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Header>&amp;R&amp;A</oddHeader>
    <oddFooter>&amp;L&amp;D&amp;RSpracoval:   ekonóm1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4</vt:i4>
      </vt:variant>
      <vt:variant>
        <vt:lpstr>Pomenované rozsahy</vt:lpstr>
      </vt:variant>
      <vt:variant>
        <vt:i4>2</vt:i4>
      </vt:variant>
    </vt:vector>
  </HeadingPairs>
  <TitlesOfParts>
    <vt:vector size="6" baseType="lpstr">
      <vt:lpstr>Cover</vt:lpstr>
      <vt:lpstr>Výkaz ziskov a strát_mesačne</vt:lpstr>
      <vt:lpstr>Výkaz_aktív a záväzkov_mesačne</vt:lpstr>
      <vt:lpstr>Výhľad peňažných tokov_mesačne</vt:lpstr>
      <vt:lpstr>'Výhľad peňažných tokov_mesačne'!Oblasť_tlače</vt:lpstr>
      <vt:lpstr>'Výkaz ziskov a strát_mesačne'!Oblasť_tlače</vt:lpstr>
    </vt:vector>
  </TitlesOfParts>
  <Company>MZ SR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Kucerová Zuzana</dc:creator>
  <cp:lastModifiedBy>Vaslíková</cp:lastModifiedBy>
  <cp:lastPrinted>2014-02-25T09:49:46Z</cp:lastPrinted>
  <dcterms:created xsi:type="dcterms:W3CDTF">2012-03-20T09:28:01Z</dcterms:created>
  <dcterms:modified xsi:type="dcterms:W3CDTF">2019-06-27T07:47:25Z</dcterms:modified>
</cp:coreProperties>
</file>