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40" windowWidth="24030" windowHeight="510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I8" i="1" l="1"/>
  <c r="N34" i="4" l="1"/>
  <c r="N38" i="4" s="1"/>
  <c r="N18" i="4" s="1"/>
  <c r="M34" i="4"/>
  <c r="L34" i="4"/>
  <c r="L38" i="4" s="1"/>
  <c r="L18" i="4" s="1"/>
  <c r="K34" i="4"/>
  <c r="K38" i="4" s="1"/>
  <c r="K18" i="4" s="1"/>
  <c r="J34" i="4"/>
  <c r="J38" i="4" s="1"/>
  <c r="J18" i="4" s="1"/>
  <c r="I34" i="4"/>
  <c r="N28" i="4"/>
  <c r="M28" i="4"/>
  <c r="M38" i="4" s="1"/>
  <c r="M18" i="4" s="1"/>
  <c r="L28" i="4"/>
  <c r="K28" i="4"/>
  <c r="J28" i="4"/>
  <c r="I28" i="4"/>
  <c r="I38" i="4" s="1"/>
  <c r="I18" i="4" s="1"/>
  <c r="N22" i="4"/>
  <c r="M22" i="4"/>
  <c r="L22" i="4"/>
  <c r="K22" i="4"/>
  <c r="J22" i="4"/>
  <c r="I22" i="4"/>
  <c r="N17" i="4"/>
  <c r="N39" i="4" s="1"/>
  <c r="K17" i="4"/>
  <c r="K39" i="4" s="1"/>
  <c r="J17" i="4"/>
  <c r="J39" i="4" s="1"/>
  <c r="N13" i="4"/>
  <c r="M13" i="4"/>
  <c r="M17" i="4" s="1"/>
  <c r="L13" i="4"/>
  <c r="L17" i="4" s="1"/>
  <c r="K13" i="4"/>
  <c r="J13" i="4"/>
  <c r="I13" i="4"/>
  <c r="I17" i="4" s="1"/>
  <c r="N9" i="4"/>
  <c r="K9" i="4"/>
  <c r="J9" i="4"/>
  <c r="I3" i="4"/>
  <c r="I40" i="4" s="1"/>
  <c r="J3" i="4" s="1"/>
  <c r="J40" i="4" s="1"/>
  <c r="K3" i="4" s="1"/>
  <c r="K40" i="4" s="1"/>
  <c r="L3" i="4" s="1"/>
  <c r="L40" i="4" s="1"/>
  <c r="M3" i="4" s="1"/>
  <c r="M40" i="4" s="1"/>
  <c r="N3" i="4" s="1"/>
  <c r="N40" i="4" s="1"/>
  <c r="I39" i="4" l="1"/>
  <c r="I9" i="4"/>
  <c r="M39" i="4"/>
  <c r="M9" i="4"/>
  <c r="L39" i="4"/>
  <c r="L9" i="4"/>
  <c r="D34" i="3"/>
  <c r="C34" i="3"/>
  <c r="D28" i="3"/>
  <c r="C28" i="3"/>
  <c r="D27" i="3"/>
  <c r="C27" i="3"/>
  <c r="D22" i="3"/>
  <c r="C22" i="3"/>
  <c r="D14" i="3"/>
  <c r="C14" i="3"/>
  <c r="D9" i="3"/>
  <c r="C9" i="3"/>
  <c r="C25" i="3"/>
  <c r="C16" i="3"/>
  <c r="C10" i="3"/>
  <c r="G34" i="3"/>
  <c r="F34" i="3"/>
  <c r="G28" i="3"/>
  <c r="F28" i="3"/>
  <c r="G27" i="3"/>
  <c r="F27" i="3"/>
  <c r="G22" i="3"/>
  <c r="F22" i="3"/>
  <c r="G14" i="3"/>
  <c r="F14" i="3"/>
  <c r="G9" i="3"/>
  <c r="F9" i="3"/>
  <c r="H34" i="4" l="1"/>
  <c r="H38" i="4" s="1"/>
  <c r="H18" i="4" s="1"/>
  <c r="H28" i="4"/>
  <c r="H22" i="4"/>
  <c r="H13" i="4"/>
  <c r="H17" i="4" s="1"/>
  <c r="H3" i="4"/>
  <c r="H40" i="4" s="1"/>
  <c r="H39" i="4" l="1"/>
  <c r="H9" i="4"/>
  <c r="G34" i="4" l="1"/>
  <c r="G38" i="4" s="1"/>
  <c r="G18" i="4" s="1"/>
  <c r="G28" i="4"/>
  <c r="G22" i="4"/>
  <c r="G13" i="4"/>
  <c r="G17" i="4" s="1"/>
  <c r="G3" i="4"/>
  <c r="G39" i="4" l="1"/>
  <c r="G9" i="4"/>
  <c r="G40" i="4"/>
  <c r="F8" i="1" l="1"/>
  <c r="H33" i="3"/>
  <c r="H32" i="3"/>
  <c r="H31" i="3"/>
  <c r="H30" i="3"/>
  <c r="H29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H6" i="3"/>
  <c r="E33" i="3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H34" i="3" l="1"/>
  <c r="H28" i="3"/>
  <c r="H27" i="3"/>
  <c r="E14" i="3"/>
  <c r="E9" i="3"/>
  <c r="E22" i="3"/>
  <c r="F34" i="4"/>
  <c r="F38" i="4" s="1"/>
  <c r="F18" i="4" s="1"/>
  <c r="F28" i="4"/>
  <c r="F22" i="4"/>
  <c r="F13" i="4"/>
  <c r="F17" i="4" s="1"/>
  <c r="F3" i="4"/>
  <c r="F40" i="4" s="1"/>
  <c r="E28" i="3" l="1"/>
  <c r="E34" i="3"/>
  <c r="F39" i="4"/>
  <c r="F9" i="4"/>
  <c r="E34" i="4"/>
  <c r="E38" i="4" s="1"/>
  <c r="E18" i="4" s="1"/>
  <c r="E28" i="4"/>
  <c r="E22" i="4"/>
  <c r="E13" i="4"/>
  <c r="E17" i="4" s="1"/>
  <c r="E3" i="4"/>
  <c r="E40" i="4" s="1"/>
  <c r="E39" i="4" l="1"/>
  <c r="E9" i="4"/>
  <c r="E8" i="1"/>
  <c r="D34" i="4" l="1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M14" i="1"/>
  <c r="N14" i="1"/>
  <c r="C14" i="1"/>
  <c r="N6" i="1"/>
  <c r="M6" i="1"/>
  <c r="L6" i="1"/>
  <c r="K6" i="1"/>
  <c r="J6" i="1"/>
  <c r="I6" i="1"/>
  <c r="H6" i="1"/>
  <c r="G6" i="1"/>
  <c r="F6" i="1"/>
  <c r="E6" i="1"/>
  <c r="D6" i="1"/>
  <c r="K11" i="1"/>
  <c r="C6" i="1"/>
  <c r="D4" i="1"/>
  <c r="E4" i="1"/>
  <c r="F4" i="1"/>
  <c r="G4" i="1"/>
  <c r="H4" i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M11" i="1"/>
  <c r="I11" i="1" l="1"/>
  <c r="H11" i="1"/>
  <c r="G11" i="1"/>
  <c r="F11" i="1"/>
  <c r="E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<sst xmlns="http://schemas.openxmlformats.org/spreadsheetml/2006/main" count="150" uniqueCount="134">
  <si>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</si>
  <si>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</si>
  <si>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</si>
  <si>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</si>
  <si>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</si>
  <si>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</si>
  <si>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</si>
  <si>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</si>
  <si>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</si>
  <si>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</si>
  <si>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</si>
  <si>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</si>
  <si>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</si>
  <si>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</si>
  <si>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</si>
  <si>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</si>
  <si>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</si>
  <si>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</si>
  <si>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</si>
  <si>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</si>
  <si>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</si>
  <si>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</si>
  <si>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</si>
  <si>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</si>
  <si>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</si>
  <si>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</si>
  <si>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</si>
  <si>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</si>
  <si>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</si>
  <si>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</si>
  <si>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</si>
  <si>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</si>
  <si>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</si>
  <si>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</si>
  <si>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</si>
  <si>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</si>
  <si>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</si>
  <si>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</si>
  <si>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</si>
  <si>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</si>
  <si>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</si>
  <si>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</si>
  <si>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</si>
  <si>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</si>
  <si>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</si>
  <si>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</si>
  <si>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</si>
  <si>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</si>
  <si>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</si>
  <si>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</si>
  <si>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</si>
  <si>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</si>
  <si>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</si>
  <si>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</si>
  <si>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</si>
  <si>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</si>
  <si>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</si>
  <si>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</si>
  <si>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</si>
  <si>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</si>
  <si>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</si>
  <si>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</si>
  <si>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</si>
  <si>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</si>
  <si>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</si>
  <si>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</si>
  <si>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</si>
  <si>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</si>
  <si>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</si>
  <si>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</si>
  <si>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</si>
  <si>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</si>
  <si>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</si>
  <si>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</si>
  <si>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</si>
  <si>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</si>
  <si>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</si>
  <si>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</si>
  <si>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</si>
  <si>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</si>
  <si>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</si>
  <si>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</si>
  <si>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</si>
  <si>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</si>
  <si>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</si>
  <si>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</si>
  <si>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</si>
  <si>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</si>
  <si>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</si>
  <si>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</si>
  <si>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</si>
  <si>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</si>
  <si>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</si>
  <si>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</si>
  <si>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</si>
  <si>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</si>
  <si>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</si>
  <si>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</si>
  <si>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</si>
  <si>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</si>
  <si>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</si>
  <si>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</si>
  <si>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</si>
  <si>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</si>
  <si>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</si>
  <si>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</si>
  <si>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</si>
  <si>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</si>
  <si>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</si>
  <si>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</si>
  <si>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</si>
  <si>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1/2019</t>
  </si>
  <si>
    <t>Skutočnosť 2/2019</t>
  </si>
  <si>
    <t>Skutočnosť 3/2019</t>
  </si>
  <si>
    <t>Skutočnosť 4/2019</t>
  </si>
  <si>
    <t>Ukazovateľ</t>
  </si>
  <si>
    <t>Priemerný prepočítaný počet lekárov</t>
  </si>
  <si>
    <t xml:space="preserve">Počet hospitalizačných prípadov </t>
  </si>
  <si>
    <t>Počet JZS</t>
  </si>
  <si>
    <t>Celková suma fakturovaná dodávateľmi</t>
  </si>
  <si>
    <t>Celková suma platieb dodávateľom</t>
  </si>
  <si>
    <t xml:space="preserve">Komentár: </t>
  </si>
  <si>
    <t>Uvedený je aj počet JZS, ktorú UNM vykazuje do zdravotných poisťovní na základe zmlúv.</t>
  </si>
  <si>
    <t>Skutočnosť 5/2019</t>
  </si>
  <si>
    <t>Výhľad    8/2019</t>
  </si>
  <si>
    <t>Skutočnosť 6/2019</t>
  </si>
  <si>
    <t>Výhľad     9/2019</t>
  </si>
  <si>
    <t>Júl 2019</t>
  </si>
  <si>
    <t>Január - Júl</t>
  </si>
  <si>
    <t>Júl</t>
  </si>
  <si>
    <t>Skutočnosť  7/2019</t>
  </si>
  <si>
    <t>Výhľad     10/2019</t>
  </si>
  <si>
    <t>Výhľad    11/2019</t>
  </si>
  <si>
    <t>Výhľad   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</si>
</sst>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\(#,##0\);\-"/>
    <numFmt numFmtId="165" formatCode="#,##0.000"/>
    <numFmt numFmtId="166" formatCode="#,##0.0000"/>
    <numFmt numFmtId="167" formatCode="#,##0;[Red]\ \(#,##0\);\-"/>
    <numFmt numFmtId="168" formatCode="#,##0.000000"/>
  </numFmts>
  <fonts count="22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8" fillId="0" borderId="1" xfId="0" applyFont="1" applyFill="1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0" fillId="0" borderId="1" xfId="0" applyNumberFormat="1" applyFont="1" applyBorder="1"/>
    <xf numFmtId="3" fontId="8" fillId="0" borderId="1" xfId="0" applyNumberFormat="1" applyFont="1" applyBorder="1"/>
    <xf numFmtId="3" fontId="0" fillId="0" borderId="0" xfId="0" applyNumberFormat="1" applyFont="1"/>
    <xf numFmtId="165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6" fontId="8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3" fontId="4" fillId="17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9" fontId="4" fillId="17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0" fontId="4" fillId="3" borderId="0" xfId="5" applyFont="1" applyFill="1" applyBorder="1"/>
    <xf numFmtId="0" fontId="0" fillId="0" borderId="1" xfId="5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5" xfId="0" applyFont="1" applyFill="1" applyBorder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8" fillId="0" borderId="0" xfId="0" applyFont="1" applyFill="1" applyBorder="1"/>
    <xf numFmtId="3" fontId="0" fillId="0" borderId="15" xfId="0" applyNumberFormat="1" applyFont="1" applyBorder="1" applyAlignment="1">
      <alignment horizontal="right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4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110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127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s="143" t="s">
        <v>107</v>
      </c>
      <c r="B20" s="21"/>
    </row>
    <row r="21" spans="1:2" ht="23.25" customHeight="1" x14ac:dyDescent="0.2">
      <c r="A21" s="19" t="s">
        <v>108</v>
      </c>
      <c r="B21" s="21"/>
    </row>
    <row r="22" spans="1:2" ht="23.25" customHeight="1" x14ac:dyDescent="0.2">
      <c r="A22" s="19" t="s">
        <v>109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90</v>
      </c>
    </row>
    <row r="26" spans="1:2" x14ac:dyDescent="0.2">
      <c r="A26" s="22" t="s">
        <v>91</v>
      </c>
    </row>
    <row r="27" spans="1:2" x14ac:dyDescent="0.2">
      <c r="A27" s="22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7.7109375" style="30" customWidth="1"/>
    <col min="3" max="3" width="16.7109375" style="31" customWidth="1"/>
    <col min="4" max="4" width="16.7109375" style="32" customWidth="1"/>
    <col min="5" max="5" width="16.85546875" style="32" bestFit="1" customWidth="1"/>
    <col min="6" max="7" width="16.7109375" style="32" customWidth="1"/>
    <col min="8" max="8" width="16.85546875" style="32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30" t="str">
        <f>Cover!A9</f>
        <v>Univerzitná nemocnica Martin</v>
      </c>
      <c r="H1" s="32" t="s">
        <v>94</v>
      </c>
      <c r="I1" s="39"/>
      <c r="J1" s="39"/>
    </row>
    <row r="2" spans="1:13" ht="20.100000000000001" customHeight="1" x14ac:dyDescent="0.2">
      <c r="A2" s="227" t="s">
        <v>0</v>
      </c>
      <c r="B2" s="228"/>
      <c r="C2" s="221" t="s">
        <v>9</v>
      </c>
      <c r="D2" s="222"/>
      <c r="E2" s="223"/>
      <c r="F2" s="224" t="s">
        <v>10</v>
      </c>
      <c r="G2" s="225"/>
      <c r="H2" s="226"/>
    </row>
    <row r="3" spans="1:13" ht="20.100000000000001" customHeight="1" x14ac:dyDescent="0.2">
      <c r="A3" s="229"/>
      <c r="B3" s="230"/>
      <c r="C3" s="221" t="s">
        <v>129</v>
      </c>
      <c r="D3" s="222"/>
      <c r="E3" s="223"/>
      <c r="F3" s="221" t="s">
        <v>128</v>
      </c>
      <c r="G3" s="222"/>
      <c r="H3" s="223"/>
    </row>
    <row r="4" spans="1:13" ht="20.100000000000001" customHeight="1" x14ac:dyDescent="0.2">
      <c r="A4" s="231"/>
      <c r="B4" s="230"/>
      <c r="C4" s="92" t="s">
        <v>11</v>
      </c>
      <c r="D4" s="93" t="s">
        <v>12</v>
      </c>
      <c r="E4" s="93" t="s">
        <v>70</v>
      </c>
      <c r="F4" s="92" t="s">
        <v>11</v>
      </c>
      <c r="G4" s="93" t="s">
        <v>12</v>
      </c>
      <c r="H4" s="93" t="s">
        <v>70</v>
      </c>
    </row>
    <row r="5" spans="1:13" ht="20.100000000000001" customHeight="1" x14ac:dyDescent="0.2">
      <c r="A5" s="70" t="s">
        <v>51</v>
      </c>
      <c r="B5" s="72"/>
      <c r="C5" s="74"/>
      <c r="D5" s="73"/>
      <c r="E5" s="73"/>
      <c r="F5" s="74"/>
      <c r="G5" s="73"/>
      <c r="H5" s="73"/>
    </row>
    <row r="6" spans="1:13" ht="20.100000000000001" customHeight="1" x14ac:dyDescent="0.2">
      <c r="A6" s="185">
        <v>1</v>
      </c>
      <c r="B6" s="180" t="s">
        <v>13</v>
      </c>
      <c r="C6" s="144">
        <v>5100</v>
      </c>
      <c r="D6" s="145">
        <v>4871.8043799999996</v>
      </c>
      <c r="E6" s="96">
        <f t="shared" ref="E6:E14" si="0">D6/C6</f>
        <v>0.95525576078431362</v>
      </c>
      <c r="F6" s="144">
        <v>33990</v>
      </c>
      <c r="G6" s="144">
        <v>35290.422709999999</v>
      </c>
      <c r="H6" s="96">
        <f t="shared" ref="H6:H14" si="1">G6/F6</f>
        <v>1.0382589794057075</v>
      </c>
      <c r="K6" s="54"/>
      <c r="L6" s="146"/>
      <c r="M6" s="146"/>
    </row>
    <row r="7" spans="1:13" ht="20.100000000000001" customHeight="1" x14ac:dyDescent="0.2">
      <c r="A7" s="185">
        <v>2</v>
      </c>
      <c r="B7" s="6" t="s">
        <v>14</v>
      </c>
      <c r="C7" s="144">
        <v>1182</v>
      </c>
      <c r="D7" s="145">
        <v>1296.4787799999999</v>
      </c>
      <c r="E7" s="96">
        <f t="shared" si="0"/>
        <v>1.0968517597292724</v>
      </c>
      <c r="F7" s="144">
        <v>8892</v>
      </c>
      <c r="G7" s="144">
        <v>9459.0306699999983</v>
      </c>
      <c r="H7" s="96">
        <f t="shared" si="1"/>
        <v>1.063768631354026</v>
      </c>
      <c r="K7" s="54"/>
      <c r="L7" s="146"/>
      <c r="M7" s="146"/>
    </row>
    <row r="8" spans="1:13" ht="20.100000000000001" customHeight="1" x14ac:dyDescent="0.2">
      <c r="A8" s="185">
        <v>3</v>
      </c>
      <c r="B8" s="6" t="s">
        <v>15</v>
      </c>
      <c r="C8" s="144">
        <v>249</v>
      </c>
      <c r="D8" s="145">
        <v>410.64017000000001</v>
      </c>
      <c r="E8" s="96">
        <f t="shared" si="0"/>
        <v>1.6491573092369478</v>
      </c>
      <c r="F8" s="144">
        <v>1838</v>
      </c>
      <c r="G8" s="144">
        <v>2043.3483700000002</v>
      </c>
      <c r="H8" s="96">
        <f t="shared" si="1"/>
        <v>1.1117238139281829</v>
      </c>
      <c r="K8" s="54"/>
      <c r="L8" s="146"/>
      <c r="M8" s="146"/>
    </row>
    <row r="9" spans="1:13" ht="20.100000000000001" customHeight="1" x14ac:dyDescent="0.2">
      <c r="A9" s="186">
        <v>4</v>
      </c>
      <c r="B9" s="89" t="s">
        <v>16</v>
      </c>
      <c r="C9" s="95">
        <f t="shared" ref="C9:G9" si="2">SUM(C6:C8)</f>
        <v>6531</v>
      </c>
      <c r="D9" s="95">
        <f t="shared" si="2"/>
        <v>6578.9233299999987</v>
      </c>
      <c r="E9" s="98">
        <f t="shared" si="0"/>
        <v>1.0073378242229365</v>
      </c>
      <c r="F9" s="95">
        <f t="shared" si="2"/>
        <v>44720</v>
      </c>
      <c r="G9" s="95">
        <f t="shared" si="2"/>
        <v>46792.801749999999</v>
      </c>
      <c r="H9" s="98">
        <f t="shared" si="1"/>
        <v>1.0463506652504473</v>
      </c>
      <c r="K9" s="54"/>
      <c r="L9" s="146"/>
      <c r="M9" s="146"/>
    </row>
    <row r="10" spans="1:13" s="41" customFormat="1" ht="20.100000000000001" customHeight="1" x14ac:dyDescent="0.2">
      <c r="A10" s="187">
        <v>5</v>
      </c>
      <c r="B10" s="42" t="s">
        <v>17</v>
      </c>
      <c r="C10" s="144">
        <f>500+35</f>
        <v>535</v>
      </c>
      <c r="D10" s="145">
        <v>588.57668999999999</v>
      </c>
      <c r="E10" s="97">
        <f t="shared" si="0"/>
        <v>1.1001433457943925</v>
      </c>
      <c r="F10" s="144">
        <v>3664</v>
      </c>
      <c r="G10" s="144">
        <v>4679.0302799999999</v>
      </c>
      <c r="H10" s="97">
        <f t="shared" si="1"/>
        <v>1.2770279148471615</v>
      </c>
      <c r="K10" s="54"/>
      <c r="L10" s="146"/>
      <c r="M10" s="146"/>
    </row>
    <row r="11" spans="1:13" s="41" customFormat="1" ht="20.100000000000001" customHeight="1" x14ac:dyDescent="0.2">
      <c r="A11" s="188">
        <v>6</v>
      </c>
      <c r="B11" s="51" t="s">
        <v>52</v>
      </c>
      <c r="C11" s="144">
        <v>24</v>
      </c>
      <c r="D11" s="145">
        <v>1.4815999999999998</v>
      </c>
      <c r="E11" s="97">
        <f t="shared" si="0"/>
        <v>6.1733333333333328E-2</v>
      </c>
      <c r="F11" s="144">
        <v>182</v>
      </c>
      <c r="G11" s="144">
        <v>92.688519999999997</v>
      </c>
      <c r="H11" s="97">
        <f t="shared" si="1"/>
        <v>0.50927758241758236</v>
      </c>
      <c r="K11" s="54"/>
      <c r="L11" s="146"/>
      <c r="M11" s="146"/>
    </row>
    <row r="12" spans="1:13" s="41" customFormat="1" ht="20.100000000000001" customHeight="1" x14ac:dyDescent="0.2">
      <c r="A12" s="188">
        <v>7</v>
      </c>
      <c r="B12" s="51" t="s">
        <v>53</v>
      </c>
      <c r="C12" s="144">
        <v>116</v>
      </c>
      <c r="D12" s="145">
        <v>119.652</v>
      </c>
      <c r="E12" s="97">
        <f t="shared" si="0"/>
        <v>1.0314827586206896</v>
      </c>
      <c r="F12" s="144">
        <v>793</v>
      </c>
      <c r="G12" s="144">
        <v>829.82298000000003</v>
      </c>
      <c r="H12" s="97">
        <f t="shared" si="1"/>
        <v>1.0464350315258513</v>
      </c>
      <c r="K12" s="54"/>
      <c r="L12" s="146"/>
      <c r="M12" s="146"/>
    </row>
    <row r="13" spans="1:13" ht="20.100000000000001" customHeight="1" x14ac:dyDescent="0.2">
      <c r="A13" s="188">
        <v>8</v>
      </c>
      <c r="B13" s="51" t="s">
        <v>54</v>
      </c>
      <c r="C13" s="144">
        <v>22</v>
      </c>
      <c r="D13" s="145">
        <v>87.000429999999994</v>
      </c>
      <c r="E13" s="97">
        <f t="shared" si="0"/>
        <v>3.9545649999999997</v>
      </c>
      <c r="F13" s="144">
        <v>394</v>
      </c>
      <c r="G13" s="144">
        <v>509.43534999999997</v>
      </c>
      <c r="H13" s="97">
        <f t="shared" si="1"/>
        <v>1.292983121827411</v>
      </c>
      <c r="K13" s="54"/>
      <c r="L13" s="146"/>
      <c r="M13" s="146"/>
    </row>
    <row r="14" spans="1:13" ht="20.100000000000001" customHeight="1" x14ac:dyDescent="0.2">
      <c r="A14" s="189">
        <v>9</v>
      </c>
      <c r="B14" s="181" t="s">
        <v>18</v>
      </c>
      <c r="C14" s="177">
        <f t="shared" ref="C14:G14" si="3">C9+C10+C11+C13</f>
        <v>7112</v>
      </c>
      <c r="D14" s="177">
        <f t="shared" si="3"/>
        <v>7255.9820499999987</v>
      </c>
      <c r="E14" s="203">
        <f t="shared" si="0"/>
        <v>1.0202449451631044</v>
      </c>
      <c r="F14" s="177">
        <f t="shared" si="3"/>
        <v>48960</v>
      </c>
      <c r="G14" s="177">
        <f t="shared" si="3"/>
        <v>52073.955900000001</v>
      </c>
      <c r="H14" s="203">
        <f t="shared" si="1"/>
        <v>1.0636020404411766</v>
      </c>
      <c r="K14" s="54"/>
      <c r="L14" s="146"/>
      <c r="M14" s="146"/>
    </row>
    <row r="15" spans="1:13" ht="20.100000000000001" customHeight="1" x14ac:dyDescent="0.2">
      <c r="A15" s="70" t="s">
        <v>19</v>
      </c>
      <c r="B15" s="72"/>
      <c r="C15" s="219"/>
      <c r="D15" s="220"/>
      <c r="E15" s="202"/>
      <c r="F15" s="146"/>
      <c r="G15" s="146"/>
      <c r="H15" s="202"/>
      <c r="K15" s="54"/>
      <c r="L15" s="146"/>
      <c r="M15" s="146"/>
    </row>
    <row r="16" spans="1:13" ht="20.100000000000001" customHeight="1" x14ac:dyDescent="0.2">
      <c r="A16" s="185">
        <v>10</v>
      </c>
      <c r="B16" s="71" t="s">
        <v>20</v>
      </c>
      <c r="C16" s="144">
        <f>4692+145</f>
        <v>4837</v>
      </c>
      <c r="D16" s="145">
        <v>4893.1270199999999</v>
      </c>
      <c r="E16" s="96">
        <f t="shared" ref="E16:E34" si="4">D16/C16</f>
        <v>1.011603684101716</v>
      </c>
      <c r="F16" s="144">
        <v>32012</v>
      </c>
      <c r="G16" s="144">
        <v>32877.089499999995</v>
      </c>
      <c r="H16" s="96">
        <f t="shared" ref="H16:H34" si="5">G16/F16</f>
        <v>1.0270239129076595</v>
      </c>
      <c r="K16" s="54"/>
      <c r="L16" s="146"/>
      <c r="M16" s="146"/>
    </row>
    <row r="17" spans="1:13" ht="20.100000000000001" customHeight="1" x14ac:dyDescent="0.2">
      <c r="A17" s="190">
        <v>41285</v>
      </c>
      <c r="B17" s="63" t="s">
        <v>21</v>
      </c>
      <c r="C17" s="144">
        <v>1060</v>
      </c>
      <c r="D17" s="145">
        <v>1296.3392099999999</v>
      </c>
      <c r="E17" s="97">
        <f t="shared" si="4"/>
        <v>1.2229615188679244</v>
      </c>
      <c r="F17" s="144">
        <v>6321</v>
      </c>
      <c r="G17" s="144">
        <v>7774.44913</v>
      </c>
      <c r="H17" s="97">
        <f t="shared" si="5"/>
        <v>1.2299397452934662</v>
      </c>
      <c r="K17" s="54"/>
      <c r="L17" s="146"/>
      <c r="M17" s="146"/>
    </row>
    <row r="18" spans="1:13" ht="20.100000000000001" customHeight="1" x14ac:dyDescent="0.2">
      <c r="A18" s="191">
        <v>41316</v>
      </c>
      <c r="B18" s="33" t="s">
        <v>81</v>
      </c>
      <c r="C18" s="144">
        <v>133</v>
      </c>
      <c r="D18" s="145">
        <v>104.10171000000001</v>
      </c>
      <c r="E18" s="97">
        <f t="shared" si="4"/>
        <v>0.7827196240601505</v>
      </c>
      <c r="F18" s="144">
        <v>926</v>
      </c>
      <c r="G18" s="144">
        <v>813.9842000000001</v>
      </c>
      <c r="H18" s="97">
        <f t="shared" si="5"/>
        <v>0.87903261339092886</v>
      </c>
      <c r="K18" s="54"/>
      <c r="L18" s="146"/>
      <c r="M18" s="146"/>
    </row>
    <row r="19" spans="1:13" ht="20.100000000000001" customHeight="1" x14ac:dyDescent="0.2">
      <c r="A19" s="191">
        <v>41344</v>
      </c>
      <c r="B19" s="33" t="s">
        <v>82</v>
      </c>
      <c r="C19" s="144">
        <v>101</v>
      </c>
      <c r="D19" s="145">
        <v>133.09438</v>
      </c>
      <c r="E19" s="97">
        <f t="shared" si="4"/>
        <v>1.3177661386138615</v>
      </c>
      <c r="F19" s="144">
        <v>862</v>
      </c>
      <c r="G19" s="144">
        <v>911.71290999999997</v>
      </c>
      <c r="H19" s="97">
        <f t="shared" si="5"/>
        <v>1.0576715893271462</v>
      </c>
      <c r="K19" s="54"/>
      <c r="L19" s="146"/>
      <c r="M19" s="146"/>
    </row>
    <row r="20" spans="1:13" ht="20.100000000000001" customHeight="1" x14ac:dyDescent="0.2">
      <c r="A20" s="191">
        <v>41375</v>
      </c>
      <c r="B20" s="33" t="s">
        <v>83</v>
      </c>
      <c r="C20" s="144">
        <v>1244</v>
      </c>
      <c r="D20" s="145">
        <v>1676.60178</v>
      </c>
      <c r="E20" s="97">
        <f t="shared" si="4"/>
        <v>1.3477506270096462</v>
      </c>
      <c r="F20" s="144">
        <v>9419</v>
      </c>
      <c r="G20" s="144">
        <v>11351.783280000001</v>
      </c>
      <c r="H20" s="97">
        <f t="shared" si="5"/>
        <v>1.2052004756343562</v>
      </c>
      <c r="K20" s="54"/>
      <c r="L20" s="146"/>
      <c r="M20" s="147"/>
    </row>
    <row r="21" spans="1:13" ht="20.100000000000001" customHeight="1" x14ac:dyDescent="0.2">
      <c r="A21" s="191">
        <v>41405</v>
      </c>
      <c r="B21" s="33" t="s">
        <v>22</v>
      </c>
      <c r="C21" s="144">
        <v>142</v>
      </c>
      <c r="D21" s="145">
        <v>187.78417999999999</v>
      </c>
      <c r="E21" s="97">
        <f t="shared" si="4"/>
        <v>1.3224238028169013</v>
      </c>
      <c r="F21" s="144">
        <v>977</v>
      </c>
      <c r="G21" s="144">
        <v>1143.1759399999999</v>
      </c>
      <c r="H21" s="97">
        <f t="shared" si="5"/>
        <v>1.1700879631525076</v>
      </c>
      <c r="K21" s="54"/>
      <c r="L21" s="146"/>
      <c r="M21" s="146"/>
    </row>
    <row r="22" spans="1:13" ht="20.100000000000001" customHeight="1" x14ac:dyDescent="0.2">
      <c r="A22" s="192">
        <v>11</v>
      </c>
      <c r="B22" s="182" t="s">
        <v>23</v>
      </c>
      <c r="C22" s="101">
        <f t="shared" ref="C22:G22" si="6">C17+C18+C19+C20+C21</f>
        <v>2680</v>
      </c>
      <c r="D22" s="101">
        <f t="shared" si="6"/>
        <v>3397.9212599999996</v>
      </c>
      <c r="E22" s="112">
        <f t="shared" si="4"/>
        <v>1.2678810671641789</v>
      </c>
      <c r="F22" s="101">
        <f t="shared" si="6"/>
        <v>18505</v>
      </c>
      <c r="G22" s="101">
        <f t="shared" si="6"/>
        <v>21995.105460000002</v>
      </c>
      <c r="H22" s="112">
        <f t="shared" si="5"/>
        <v>1.188603375303972</v>
      </c>
      <c r="K22" s="54"/>
      <c r="L22" s="146"/>
      <c r="M22" s="146"/>
    </row>
    <row r="23" spans="1:13" ht="20.100000000000001" customHeight="1" x14ac:dyDescent="0.2">
      <c r="A23" s="185">
        <v>12</v>
      </c>
      <c r="B23" s="33" t="s">
        <v>24</v>
      </c>
      <c r="C23" s="144">
        <v>104</v>
      </c>
      <c r="D23" s="145">
        <v>118.19238</v>
      </c>
      <c r="E23" s="97">
        <f t="shared" si="4"/>
        <v>1.1364651923076923</v>
      </c>
      <c r="F23" s="144">
        <v>966</v>
      </c>
      <c r="G23" s="144">
        <v>1103.63879</v>
      </c>
      <c r="H23" s="97">
        <f t="shared" si="5"/>
        <v>1.1424832194616976</v>
      </c>
      <c r="K23" s="54"/>
      <c r="L23" s="146"/>
      <c r="M23" s="146"/>
    </row>
    <row r="24" spans="1:13" ht="20.100000000000001" customHeight="1" x14ac:dyDescent="0.2">
      <c r="A24" s="185">
        <v>13</v>
      </c>
      <c r="B24" s="33" t="s">
        <v>25</v>
      </c>
      <c r="C24" s="144">
        <v>120</v>
      </c>
      <c r="D24" s="145">
        <v>96.292670000000001</v>
      </c>
      <c r="E24" s="97">
        <f t="shared" si="4"/>
        <v>0.80243891666666667</v>
      </c>
      <c r="F24" s="144">
        <v>1048</v>
      </c>
      <c r="G24" s="144">
        <v>788.1854800000001</v>
      </c>
      <c r="H24" s="97">
        <f t="shared" si="5"/>
        <v>0.75208538167938943</v>
      </c>
      <c r="K24" s="54"/>
      <c r="L24" s="146"/>
      <c r="M24" s="146"/>
    </row>
    <row r="25" spans="1:13" ht="20.100000000000001" customHeight="1" x14ac:dyDescent="0.2">
      <c r="A25" s="185">
        <v>14</v>
      </c>
      <c r="B25" s="33" t="s">
        <v>26</v>
      </c>
      <c r="C25" s="144">
        <f>320+68</f>
        <v>388</v>
      </c>
      <c r="D25" s="145">
        <v>593.46129000000008</v>
      </c>
      <c r="E25" s="97">
        <f t="shared" si="4"/>
        <v>1.529539407216495</v>
      </c>
      <c r="F25" s="144">
        <v>2757</v>
      </c>
      <c r="G25" s="144">
        <v>4472.5963600000005</v>
      </c>
      <c r="H25" s="97">
        <f t="shared" si="5"/>
        <v>1.6222692636924194</v>
      </c>
      <c r="K25" s="54"/>
      <c r="L25" s="146"/>
      <c r="M25" s="146"/>
    </row>
    <row r="26" spans="1:13" ht="20.100000000000001" customHeight="1" x14ac:dyDescent="0.2">
      <c r="A26" s="193">
        <v>15</v>
      </c>
      <c r="B26" s="183" t="s">
        <v>7</v>
      </c>
      <c r="C26" s="144">
        <v>0</v>
      </c>
      <c r="D26" s="145">
        <v>0</v>
      </c>
      <c r="E26" s="97" t="e">
        <f>D26/C26</f>
        <v>#DIV/0!</v>
      </c>
      <c r="F26" s="144">
        <v>0</v>
      </c>
      <c r="G26" s="144">
        <v>0</v>
      </c>
      <c r="H26" s="97" t="e">
        <f>G26/F26</f>
        <v>#DIV/0!</v>
      </c>
      <c r="K26" s="54"/>
      <c r="L26" s="146"/>
      <c r="M26" s="146"/>
    </row>
    <row r="27" spans="1:13" ht="20.100000000000001" customHeight="1" x14ac:dyDescent="0.2">
      <c r="A27" s="194">
        <v>16</v>
      </c>
      <c r="B27" s="184" t="s">
        <v>27</v>
      </c>
      <c r="C27" s="110">
        <f t="shared" ref="C27:D27" si="7">C16+C22+C23+C24+C25+C26</f>
        <v>8129</v>
      </c>
      <c r="D27" s="110">
        <f t="shared" si="7"/>
        <v>9098.9946199999995</v>
      </c>
      <c r="E27" s="111">
        <f t="shared" si="4"/>
        <v>1.1193252085127321</v>
      </c>
      <c r="F27" s="110">
        <f t="shared" ref="F27:G27" si="8">F16+F22+F23+F24+F25+F26</f>
        <v>55288</v>
      </c>
      <c r="G27" s="110">
        <f t="shared" si="8"/>
        <v>61236.615589999994</v>
      </c>
      <c r="H27" s="111">
        <f t="shared" si="5"/>
        <v>1.1075932497106062</v>
      </c>
      <c r="K27" s="54"/>
      <c r="L27" s="146"/>
      <c r="M27" s="146"/>
    </row>
    <row r="28" spans="1:13" ht="20.100000000000001" customHeight="1" x14ac:dyDescent="0.2">
      <c r="A28" s="195">
        <v>17</v>
      </c>
      <c r="B28" s="90" t="s">
        <v>28</v>
      </c>
      <c r="C28" s="178">
        <f t="shared" ref="C28:D28" si="9">SUM(C14-C27)</f>
        <v>-1017</v>
      </c>
      <c r="D28" s="178">
        <f t="shared" si="9"/>
        <v>-1843.0125700000008</v>
      </c>
      <c r="E28" s="200">
        <f t="shared" si="4"/>
        <v>1.8122050835791552</v>
      </c>
      <c r="F28" s="178">
        <f t="shared" ref="F28:G28" si="10">SUM(F14-F27)</f>
        <v>-6328</v>
      </c>
      <c r="G28" s="178">
        <f t="shared" si="10"/>
        <v>-9162.6596899999931</v>
      </c>
      <c r="H28" s="200">
        <f t="shared" si="5"/>
        <v>1.4479550711125146</v>
      </c>
      <c r="K28" s="54"/>
      <c r="L28" s="146"/>
      <c r="M28" s="146"/>
    </row>
    <row r="29" spans="1:13" ht="20.100000000000001" customHeight="1" x14ac:dyDescent="0.2">
      <c r="A29" s="196">
        <v>43483</v>
      </c>
      <c r="B29" s="183" t="s">
        <v>29</v>
      </c>
      <c r="C29" s="144">
        <v>108</v>
      </c>
      <c r="D29" s="145">
        <v>131.58320000000001</v>
      </c>
      <c r="E29" s="97">
        <f t="shared" si="4"/>
        <v>1.2183629629629631</v>
      </c>
      <c r="F29" s="144">
        <v>708</v>
      </c>
      <c r="G29" s="144">
        <v>911.9866199999999</v>
      </c>
      <c r="H29" s="97">
        <f t="shared" si="5"/>
        <v>1.288116694915254</v>
      </c>
      <c r="K29" s="54"/>
      <c r="L29" s="146"/>
      <c r="M29" s="146"/>
    </row>
    <row r="30" spans="1:13" ht="20.100000000000001" customHeight="1" x14ac:dyDescent="0.2">
      <c r="A30" s="196">
        <v>43514</v>
      </c>
      <c r="B30" s="183" t="s">
        <v>55</v>
      </c>
      <c r="C30" s="144">
        <v>116</v>
      </c>
      <c r="D30" s="145">
        <v>119.652</v>
      </c>
      <c r="E30" s="97">
        <f t="shared" si="4"/>
        <v>1.0314827586206896</v>
      </c>
      <c r="F30" s="144">
        <v>793</v>
      </c>
      <c r="G30" s="144">
        <v>829.82298000000003</v>
      </c>
      <c r="H30" s="97">
        <f t="shared" si="5"/>
        <v>1.0464350315258513</v>
      </c>
      <c r="K30" s="54"/>
      <c r="L30" s="146"/>
      <c r="M30" s="146"/>
    </row>
    <row r="31" spans="1:13" ht="20.100000000000001" customHeight="1" x14ac:dyDescent="0.2">
      <c r="A31" s="193">
        <v>19</v>
      </c>
      <c r="B31" s="183" t="s">
        <v>30</v>
      </c>
      <c r="C31" s="144">
        <v>0</v>
      </c>
      <c r="D31" s="145">
        <v>0</v>
      </c>
      <c r="E31" s="97" t="e">
        <f t="shared" si="4"/>
        <v>#DIV/0!</v>
      </c>
      <c r="F31" s="144">
        <v>0</v>
      </c>
      <c r="G31" s="144">
        <v>0</v>
      </c>
      <c r="H31" s="97" t="e">
        <f t="shared" si="5"/>
        <v>#DIV/0!</v>
      </c>
      <c r="K31" s="54"/>
      <c r="L31" s="146"/>
      <c r="M31" s="146"/>
    </row>
    <row r="32" spans="1:13" ht="20.100000000000001" customHeight="1" x14ac:dyDescent="0.2">
      <c r="A32" s="193">
        <v>20</v>
      </c>
      <c r="B32" s="183" t="s">
        <v>31</v>
      </c>
      <c r="C32" s="144">
        <v>5</v>
      </c>
      <c r="D32" s="145">
        <v>29.463570000000001</v>
      </c>
      <c r="E32" s="97">
        <f t="shared" si="4"/>
        <v>5.8927139999999998</v>
      </c>
      <c r="F32" s="144">
        <v>57</v>
      </c>
      <c r="G32" s="144">
        <v>93.299300000000002</v>
      </c>
      <c r="H32" s="97">
        <f t="shared" si="5"/>
        <v>1.6368298245614035</v>
      </c>
      <c r="K32" s="54"/>
      <c r="L32" s="146"/>
      <c r="M32" s="146"/>
    </row>
    <row r="33" spans="1:13" ht="20.100000000000001" customHeight="1" x14ac:dyDescent="0.2">
      <c r="A33" s="193">
        <v>21</v>
      </c>
      <c r="B33" s="183" t="s">
        <v>32</v>
      </c>
      <c r="C33" s="144">
        <v>0</v>
      </c>
      <c r="D33" s="145">
        <v>0.85569000000000006</v>
      </c>
      <c r="E33" s="97" t="e">
        <f t="shared" si="4"/>
        <v>#DIV/0!</v>
      </c>
      <c r="F33" s="144">
        <v>9</v>
      </c>
      <c r="G33" s="144">
        <v>5.07585</v>
      </c>
      <c r="H33" s="97">
        <f t="shared" si="5"/>
        <v>0.56398333333333328</v>
      </c>
      <c r="K33" s="54"/>
      <c r="L33" s="146"/>
      <c r="M33" s="146"/>
    </row>
    <row r="34" spans="1:13" ht="20.100000000000001" customHeight="1" x14ac:dyDescent="0.2">
      <c r="A34" s="197">
        <v>22</v>
      </c>
      <c r="B34" s="91" t="s">
        <v>33</v>
      </c>
      <c r="C34" s="179">
        <f t="shared" ref="C34" si="11">C28-C29-C31-C32-C33</f>
        <v>-1130</v>
      </c>
      <c r="D34" s="179">
        <f t="shared" ref="D34" si="12">D28-D29-D31-D32-D33</f>
        <v>-2004.9150300000008</v>
      </c>
      <c r="E34" s="201">
        <f t="shared" si="4"/>
        <v>1.7742610884955758</v>
      </c>
      <c r="F34" s="179">
        <f t="shared" ref="F34:G34" si="13">F28-F29-F31-F32-F33</f>
        <v>-7102</v>
      </c>
      <c r="G34" s="179">
        <f t="shared" si="13"/>
        <v>-10173.021459999993</v>
      </c>
      <c r="H34" s="201">
        <f t="shared" si="5"/>
        <v>1.4324164263587711</v>
      </c>
      <c r="K34" s="54"/>
      <c r="L34" s="146"/>
      <c r="M34" s="146"/>
    </row>
    <row r="35" spans="1:13" ht="20.100000000000001" customHeight="1" x14ac:dyDescent="0.2">
      <c r="A35" s="198"/>
      <c r="B35" s="204" t="s">
        <v>115</v>
      </c>
      <c r="C35" s="204"/>
      <c r="D35" s="204"/>
      <c r="E35" s="204"/>
      <c r="F35" s="206"/>
      <c r="G35" s="206"/>
      <c r="H35" s="207"/>
    </row>
    <row r="36" spans="1:13" ht="20.100000000000001" customHeight="1" x14ac:dyDescent="0.2">
      <c r="A36" s="198"/>
      <c r="B36" s="205" t="s">
        <v>116</v>
      </c>
      <c r="C36" s="208"/>
      <c r="D36" s="209"/>
      <c r="E36" s="208"/>
      <c r="F36" s="210"/>
      <c r="G36" s="209"/>
      <c r="H36" s="211"/>
    </row>
    <row r="37" spans="1:13" ht="20.100000000000001" customHeight="1" x14ac:dyDescent="0.2">
      <c r="A37" s="198"/>
      <c r="B37" s="205" t="s">
        <v>117</v>
      </c>
      <c r="C37" s="209"/>
      <c r="D37" s="209">
        <v>2455</v>
      </c>
      <c r="E37" s="209"/>
      <c r="F37" s="65"/>
      <c r="G37" s="144">
        <v>18764</v>
      </c>
      <c r="H37" s="94"/>
    </row>
    <row r="38" spans="1:13" ht="6" customHeight="1" x14ac:dyDescent="0.2">
      <c r="A38" s="198"/>
      <c r="B38" s="212"/>
      <c r="C38" s="13"/>
      <c r="D38" s="13"/>
      <c r="E38" s="13"/>
      <c r="F38" s="213"/>
      <c r="G38" s="214"/>
      <c r="H38" s="214"/>
    </row>
    <row r="39" spans="1:13" ht="20.100000000000001" customHeight="1" x14ac:dyDescent="0.2">
      <c r="A39" s="198"/>
      <c r="B39" s="205" t="s">
        <v>118</v>
      </c>
      <c r="C39" s="209"/>
      <c r="D39" s="209">
        <v>614</v>
      </c>
      <c r="E39" s="209"/>
      <c r="F39" s="65"/>
      <c r="G39" s="144">
        <v>5472</v>
      </c>
      <c r="H39" s="94"/>
    </row>
    <row r="40" spans="1:13" ht="20.100000000000001" customHeight="1" x14ac:dyDescent="0.2">
      <c r="A40" s="198"/>
      <c r="B40" s="62"/>
      <c r="C40" s="30"/>
      <c r="D40" s="30"/>
      <c r="E40" s="30"/>
      <c r="F40" s="31"/>
    </row>
    <row r="41" spans="1:13" ht="20.100000000000001" customHeight="1" x14ac:dyDescent="0.2">
      <c r="A41" s="13"/>
      <c r="B41" s="215" t="s">
        <v>119</v>
      </c>
      <c r="C41" s="144"/>
      <c r="D41" s="144">
        <v>4209.9079600000005</v>
      </c>
      <c r="E41" s="144"/>
      <c r="F41" s="99"/>
      <c r="G41" s="144">
        <v>29934.28889</v>
      </c>
      <c r="H41" s="99"/>
    </row>
    <row r="42" spans="1:13" ht="20.100000000000001" customHeight="1" x14ac:dyDescent="0.2">
      <c r="B42" s="215" t="s">
        <v>120</v>
      </c>
      <c r="C42" s="144"/>
      <c r="D42" s="144">
        <v>3955.5624099999986</v>
      </c>
      <c r="E42" s="144"/>
      <c r="F42" s="99"/>
      <c r="G42" s="144">
        <v>25366.101719999999</v>
      </c>
      <c r="H42" s="99"/>
    </row>
    <row r="43" spans="1:13" ht="20.100000000000001" customHeight="1" x14ac:dyDescent="0.2">
      <c r="B43" s="13"/>
      <c r="F43" s="1"/>
      <c r="G43" s="1"/>
      <c r="H43" s="1"/>
    </row>
    <row r="44" spans="1:13" ht="20.100000000000001" customHeight="1" x14ac:dyDescent="0.2">
      <c r="B44" s="216" t="s">
        <v>121</v>
      </c>
    </row>
    <row r="45" spans="1:13" ht="20.100000000000001" customHeight="1" x14ac:dyDescent="0.2">
      <c r="B45" s="39" t="s">
        <v>122</v>
      </c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7" width="10.5703125" style="2" bestFit="1" customWidth="1"/>
    <col min="8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32" t="s">
        <v>0</v>
      </c>
      <c r="B2" s="233"/>
      <c r="C2" s="75" t="s">
        <v>95</v>
      </c>
      <c r="D2" s="75" t="s">
        <v>96</v>
      </c>
      <c r="E2" s="75" t="s">
        <v>97</v>
      </c>
      <c r="F2" s="75" t="s">
        <v>98</v>
      </c>
      <c r="G2" s="75" t="s">
        <v>99</v>
      </c>
      <c r="H2" s="75" t="s">
        <v>100</v>
      </c>
      <c r="I2" s="75" t="s">
        <v>101</v>
      </c>
      <c r="J2" s="75" t="s">
        <v>102</v>
      </c>
      <c r="K2" s="75" t="s">
        <v>103</v>
      </c>
      <c r="L2" s="75" t="s">
        <v>104</v>
      </c>
      <c r="M2" s="75" t="s">
        <v>105</v>
      </c>
      <c r="N2" s="75" t="s">
        <v>106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71</v>
      </c>
      <c r="B4" s="61" t="s">
        <v>72</v>
      </c>
      <c r="C4" s="94">
        <f>C5</f>
        <v>47662.483399999997</v>
      </c>
      <c r="D4" s="94">
        <f t="shared" ref="D4:N4" si="0">D5</f>
        <v>47436.68679</v>
      </c>
      <c r="E4" s="94">
        <f t="shared" si="0"/>
        <v>47404.223939999996</v>
      </c>
      <c r="F4" s="94">
        <f t="shared" si="0"/>
        <v>47720.175569999999</v>
      </c>
      <c r="G4" s="94">
        <f t="shared" si="0"/>
        <v>47638.721909999993</v>
      </c>
      <c r="H4" s="94">
        <f t="shared" si="0"/>
        <v>47660.839570000004</v>
      </c>
      <c r="I4" s="94">
        <f t="shared" si="0"/>
        <v>47504.988579999997</v>
      </c>
      <c r="J4" s="94">
        <f t="shared" si="0"/>
        <v>0</v>
      </c>
      <c r="K4" s="94">
        <f t="shared" si="0"/>
        <v>0</v>
      </c>
      <c r="L4" s="94">
        <f t="shared" si="0"/>
        <v>0</v>
      </c>
      <c r="M4" s="94">
        <f t="shared" si="0"/>
        <v>0</v>
      </c>
      <c r="N4" s="94">
        <f t="shared" si="0"/>
        <v>0</v>
      </c>
    </row>
    <row r="5" spans="1:14" ht="20.100000000000001" customHeight="1" x14ac:dyDescent="0.2">
      <c r="A5" s="6">
        <v>1</v>
      </c>
      <c r="B5" s="6" t="s">
        <v>75</v>
      </c>
      <c r="C5" s="145">
        <v>47662.483399999997</v>
      </c>
      <c r="D5" s="145">
        <v>47436.68679</v>
      </c>
      <c r="E5" s="145">
        <v>47404.223939999996</v>
      </c>
      <c r="F5" s="145">
        <v>47720.175569999999</v>
      </c>
      <c r="G5" s="145">
        <v>47638.721909999993</v>
      </c>
      <c r="H5" s="145">
        <v>47660.839570000004</v>
      </c>
      <c r="I5" s="145">
        <v>47504.988579999997</v>
      </c>
      <c r="J5" s="94"/>
      <c r="K5" s="94"/>
      <c r="L5" s="94"/>
      <c r="M5" s="94"/>
      <c r="N5" s="94"/>
    </row>
    <row r="6" spans="1:14" ht="20.100000000000001" customHeight="1" x14ac:dyDescent="0.2">
      <c r="A6" s="5" t="s">
        <v>73</v>
      </c>
      <c r="B6" s="61" t="s">
        <v>74</v>
      </c>
      <c r="C6" s="94">
        <f>SUM(C7:C9)</f>
        <v>19100.218980000001</v>
      </c>
      <c r="D6" s="94">
        <f t="shared" ref="D6:N6" si="1">SUM(D7:D9)</f>
        <v>18620.173320000002</v>
      </c>
      <c r="E6" s="94">
        <f t="shared" si="1"/>
        <v>19242.09117</v>
      </c>
      <c r="F6" s="94">
        <f t="shared" si="1"/>
        <v>19568.709739999998</v>
      </c>
      <c r="G6" s="94">
        <f t="shared" si="1"/>
        <v>21512.890810000001</v>
      </c>
      <c r="H6" s="94">
        <f t="shared" si="1"/>
        <v>21324.075840000001</v>
      </c>
      <c r="I6" s="94">
        <f t="shared" si="1"/>
        <v>20777.965339999999</v>
      </c>
      <c r="J6" s="94">
        <f t="shared" si="1"/>
        <v>0</v>
      </c>
      <c r="K6" s="94">
        <f t="shared" si="1"/>
        <v>0</v>
      </c>
      <c r="L6" s="94">
        <f t="shared" si="1"/>
        <v>0</v>
      </c>
      <c r="M6" s="94">
        <f t="shared" si="1"/>
        <v>0</v>
      </c>
      <c r="N6" s="94">
        <f t="shared" si="1"/>
        <v>0</v>
      </c>
    </row>
    <row r="7" spans="1:14" ht="20.100000000000001" customHeight="1" x14ac:dyDescent="0.2">
      <c r="A7" s="69">
        <v>1</v>
      </c>
      <c r="B7" s="61" t="s">
        <v>3</v>
      </c>
      <c r="C7" s="145">
        <v>3846.5929900000001</v>
      </c>
      <c r="D7" s="145">
        <v>3862.7897200000002</v>
      </c>
      <c r="E7" s="145">
        <v>3744.31113</v>
      </c>
      <c r="F7" s="145">
        <v>3979.8860800000002</v>
      </c>
      <c r="G7" s="145">
        <v>3837.2206900000001</v>
      </c>
      <c r="H7" s="145">
        <v>3914.4723100000001</v>
      </c>
      <c r="I7" s="145">
        <v>3900.3727400000002</v>
      </c>
      <c r="J7" s="94"/>
      <c r="K7" s="94"/>
      <c r="L7" s="94"/>
      <c r="M7" s="94"/>
      <c r="N7" s="94"/>
    </row>
    <row r="8" spans="1:14" ht="20.100000000000001" customHeight="1" x14ac:dyDescent="0.2">
      <c r="A8" s="69">
        <v>2</v>
      </c>
      <c r="B8" s="6" t="s">
        <v>2</v>
      </c>
      <c r="C8" s="145">
        <v>13989.620650000001</v>
      </c>
      <c r="D8" s="145">
        <f>13387.87017+0.44233</f>
        <v>13388.3125</v>
      </c>
      <c r="E8" s="145">
        <f>12860.30387+0.44233</f>
        <v>12860.7462</v>
      </c>
      <c r="F8" s="145">
        <f>14529.15834+0.44233</f>
        <v>14529.60067</v>
      </c>
      <c r="G8" s="145">
        <v>12972.93254</v>
      </c>
      <c r="H8" s="145">
        <v>14530.53528</v>
      </c>
      <c r="I8" s="145">
        <f>14015.94998+0.44233</f>
        <v>14016.392309999999</v>
      </c>
      <c r="J8" s="94"/>
      <c r="K8" s="94"/>
      <c r="L8" s="94"/>
      <c r="M8" s="94"/>
      <c r="N8" s="94"/>
    </row>
    <row r="9" spans="1:14" ht="20.100000000000001" customHeight="1" x14ac:dyDescent="0.2">
      <c r="A9" s="69">
        <v>3</v>
      </c>
      <c r="B9" s="6" t="s">
        <v>76</v>
      </c>
      <c r="C9" s="145">
        <v>1264.0053400000002</v>
      </c>
      <c r="D9" s="145">
        <v>1369.0711000000001</v>
      </c>
      <c r="E9" s="145">
        <v>2637.0338400000001</v>
      </c>
      <c r="F9" s="145">
        <v>1059.22299</v>
      </c>
      <c r="G9" s="145">
        <v>4702.73758</v>
      </c>
      <c r="H9" s="145">
        <v>2879.0682499999998</v>
      </c>
      <c r="I9" s="145">
        <v>2861.2002900000002</v>
      </c>
      <c r="J9" s="94"/>
      <c r="K9" s="94"/>
      <c r="L9" s="94"/>
      <c r="M9" s="94"/>
      <c r="N9" s="94"/>
    </row>
    <row r="10" spans="1:14" ht="20.100000000000001" customHeight="1" x14ac:dyDescent="0.2">
      <c r="A10" s="67" t="s">
        <v>80</v>
      </c>
      <c r="B10" s="6" t="s">
        <v>69</v>
      </c>
      <c r="C10" s="145">
        <v>2.8706900000000002</v>
      </c>
      <c r="D10" s="145">
        <v>0.98788999999999993</v>
      </c>
      <c r="E10" s="145">
        <v>2.18669</v>
      </c>
      <c r="F10" s="145">
        <v>2.18669</v>
      </c>
      <c r="G10" s="145">
        <v>2.19869</v>
      </c>
      <c r="H10" s="145">
        <v>66.260840000000002</v>
      </c>
      <c r="I10" s="145">
        <v>35.2729</v>
      </c>
      <c r="J10" s="65"/>
      <c r="K10" s="65"/>
      <c r="L10" s="65"/>
      <c r="M10" s="65"/>
      <c r="N10" s="65"/>
    </row>
    <row r="11" spans="1:14" ht="20.100000000000001" customHeight="1" x14ac:dyDescent="0.2">
      <c r="A11" s="113"/>
      <c r="B11" s="114" t="s">
        <v>4</v>
      </c>
      <c r="C11" s="115">
        <f>C4+C6+C10</f>
        <v>66765.573069999999</v>
      </c>
      <c r="D11" s="115">
        <f t="shared" ref="D11:N11" si="2">D4+D6+D10</f>
        <v>66057.848000000013</v>
      </c>
      <c r="E11" s="115">
        <f t="shared" si="2"/>
        <v>66648.501799999998</v>
      </c>
      <c r="F11" s="115">
        <f t="shared" si="2"/>
        <v>67291.072</v>
      </c>
      <c r="G11" s="115">
        <f t="shared" si="2"/>
        <v>69153.811409999995</v>
      </c>
      <c r="H11" s="115">
        <f t="shared" si="2"/>
        <v>69051.176250000004</v>
      </c>
      <c r="I11" s="115">
        <f t="shared" si="2"/>
        <v>68318.226819999996</v>
      </c>
      <c r="J11" s="115">
        <f t="shared" si="2"/>
        <v>0</v>
      </c>
      <c r="K11" s="115">
        <f t="shared" si="2"/>
        <v>0</v>
      </c>
      <c r="L11" s="115">
        <f t="shared" si="2"/>
        <v>0</v>
      </c>
      <c r="M11" s="115">
        <f t="shared" si="2"/>
        <v>0</v>
      </c>
      <c r="N11" s="115">
        <f t="shared" si="2"/>
        <v>0</v>
      </c>
    </row>
    <row r="12" spans="1:14" ht="20.100000000000001" customHeight="1" x14ac:dyDescent="0.2">
      <c r="A12" s="8" t="s">
        <v>65</v>
      </c>
      <c r="B12" s="6"/>
      <c r="C12" s="99"/>
      <c r="D12" s="175"/>
      <c r="E12" s="199"/>
      <c r="F12" s="99"/>
      <c r="G12" s="217"/>
      <c r="H12" s="218"/>
      <c r="I12" s="99"/>
      <c r="J12" s="99"/>
      <c r="K12" s="99"/>
      <c r="L12" s="99"/>
      <c r="M12" s="99"/>
      <c r="N12" s="99"/>
    </row>
    <row r="13" spans="1:14" ht="20.100000000000001" customHeight="1" x14ac:dyDescent="0.2">
      <c r="A13" s="8" t="s">
        <v>77</v>
      </c>
      <c r="B13" s="6" t="s">
        <v>78</v>
      </c>
      <c r="C13" s="145">
        <v>-21808.346219999999</v>
      </c>
      <c r="D13" s="145">
        <v>-23521.914690000001</v>
      </c>
      <c r="E13" s="145">
        <v>-24410.418369999999</v>
      </c>
      <c r="F13" s="145">
        <v>-25401.796300000002</v>
      </c>
      <c r="G13" s="145">
        <v>-27156.260160000002</v>
      </c>
      <c r="H13" s="145">
        <v>-28192.816780000001</v>
      </c>
      <c r="I13" s="145">
        <v>-30197.731809999997</v>
      </c>
      <c r="J13" s="99"/>
      <c r="K13" s="99"/>
      <c r="L13" s="99"/>
      <c r="M13" s="99"/>
      <c r="N13" s="99"/>
    </row>
    <row r="14" spans="1:14" ht="20.100000000000001" customHeight="1" x14ac:dyDescent="0.2">
      <c r="A14" s="8" t="s">
        <v>73</v>
      </c>
      <c r="B14" s="66" t="s">
        <v>79</v>
      </c>
      <c r="C14" s="94">
        <f>SUM(C15:C19)</f>
        <v>87720.681389999998</v>
      </c>
      <c r="D14" s="94">
        <f t="shared" ref="D14:N14" si="3">SUM(D15:D19)</f>
        <v>88724.106549999997</v>
      </c>
      <c r="E14" s="100">
        <f t="shared" si="3"/>
        <v>90146.480029999992</v>
      </c>
      <c r="F14" s="94">
        <f t="shared" si="3"/>
        <v>91787.790540000016</v>
      </c>
      <c r="G14" s="94">
        <f t="shared" si="3"/>
        <v>95402.33481</v>
      </c>
      <c r="H14" s="94">
        <f t="shared" si="3"/>
        <v>96341.392529999997</v>
      </c>
      <c r="I14" s="94">
        <f t="shared" si="3"/>
        <v>97621.083129999999</v>
      </c>
      <c r="J14" s="94">
        <f t="shared" si="3"/>
        <v>0</v>
      </c>
      <c r="K14" s="94">
        <f t="shared" si="3"/>
        <v>0</v>
      </c>
      <c r="L14" s="94">
        <f t="shared" si="3"/>
        <v>0</v>
      </c>
      <c r="M14" s="94">
        <f t="shared" si="3"/>
        <v>0</v>
      </c>
      <c r="N14" s="94">
        <f t="shared" si="3"/>
        <v>0</v>
      </c>
    </row>
    <row r="15" spans="1:14" ht="20.100000000000001" customHeight="1" x14ac:dyDescent="0.2">
      <c r="A15" s="64">
        <v>1</v>
      </c>
      <c r="B15" s="6" t="s">
        <v>7</v>
      </c>
      <c r="C15" s="145">
        <v>1520.3128999999999</v>
      </c>
      <c r="D15" s="145">
        <v>1519.4382700000001</v>
      </c>
      <c r="E15" s="145">
        <v>1517.1225900000002</v>
      </c>
      <c r="F15" s="145">
        <v>1515.0631799999999</v>
      </c>
      <c r="G15" s="145">
        <v>1513.98468</v>
      </c>
      <c r="H15" s="145">
        <v>1512.7447999999999</v>
      </c>
      <c r="I15" s="145">
        <v>1510.0593700000002</v>
      </c>
      <c r="J15" s="99"/>
      <c r="K15" s="99"/>
      <c r="L15" s="99"/>
      <c r="M15" s="99"/>
      <c r="N15" s="99"/>
    </row>
    <row r="16" spans="1:14" ht="20.100000000000001" customHeight="1" x14ac:dyDescent="0.2">
      <c r="A16" s="64">
        <v>2</v>
      </c>
      <c r="B16" s="6" t="s">
        <v>5</v>
      </c>
      <c r="C16" s="145">
        <v>59381.358970000001</v>
      </c>
      <c r="D16" s="145">
        <v>60505.554100000001</v>
      </c>
      <c r="E16" s="145">
        <v>62062.607469999995</v>
      </c>
      <c r="F16" s="145">
        <v>63793.991740000005</v>
      </c>
      <c r="G16" s="145">
        <v>65776.596149999998</v>
      </c>
      <c r="H16" s="145">
        <v>66845.947990000001</v>
      </c>
      <c r="I16" s="145">
        <v>68160.581470000005</v>
      </c>
      <c r="J16" s="99"/>
      <c r="K16" s="99"/>
      <c r="L16" s="99"/>
      <c r="M16" s="99"/>
      <c r="N16" s="99"/>
    </row>
    <row r="17" spans="1:14" ht="20.100000000000001" customHeight="1" x14ac:dyDescent="0.2">
      <c r="A17" s="64">
        <v>3</v>
      </c>
      <c r="B17" s="9" t="s">
        <v>8</v>
      </c>
      <c r="C17" s="145">
        <v>1417.52593</v>
      </c>
      <c r="D17" s="145">
        <v>1451.41959</v>
      </c>
      <c r="E17" s="145">
        <v>1472.84438</v>
      </c>
      <c r="F17" s="145">
        <v>1509.8979099999999</v>
      </c>
      <c r="G17" s="145">
        <v>1545.70427</v>
      </c>
      <c r="H17" s="145">
        <v>1570.3370300000001</v>
      </c>
      <c r="I17" s="145">
        <v>1594.2108700000001</v>
      </c>
      <c r="J17" s="99"/>
      <c r="K17" s="99"/>
      <c r="L17" s="99"/>
      <c r="M17" s="99"/>
      <c r="N17" s="99"/>
    </row>
    <row r="18" spans="1:14" ht="20.100000000000001" customHeight="1" x14ac:dyDescent="0.2">
      <c r="A18" s="64">
        <v>4</v>
      </c>
      <c r="B18" s="64" t="s">
        <v>66</v>
      </c>
      <c r="C18" s="99"/>
      <c r="D18" s="99"/>
      <c r="E18" s="174"/>
      <c r="F18" s="99"/>
      <c r="G18" s="99"/>
      <c r="H18" s="99"/>
      <c r="I18" s="99"/>
      <c r="J18" s="99"/>
      <c r="K18" s="99"/>
      <c r="L18" s="99"/>
      <c r="M18" s="99"/>
      <c r="N18" s="99"/>
    </row>
    <row r="19" spans="1:14" ht="20.100000000000001" customHeight="1" x14ac:dyDescent="0.2">
      <c r="A19" s="69">
        <v>5</v>
      </c>
      <c r="B19" s="6" t="s">
        <v>6</v>
      </c>
      <c r="C19" s="145">
        <v>25401.48359</v>
      </c>
      <c r="D19" s="145">
        <v>25247.694589999999</v>
      </c>
      <c r="E19" s="145">
        <v>25093.905589999998</v>
      </c>
      <c r="F19" s="145">
        <v>24968.83771</v>
      </c>
      <c r="G19" s="145">
        <v>26566.049709999999</v>
      </c>
      <c r="H19" s="145">
        <v>26412.362710000001</v>
      </c>
      <c r="I19" s="145">
        <v>26356.23142</v>
      </c>
      <c r="J19" s="94"/>
      <c r="K19" s="94"/>
      <c r="L19" s="94"/>
      <c r="M19" s="94"/>
      <c r="N19" s="94"/>
    </row>
    <row r="20" spans="1:14" ht="20.100000000000001" customHeight="1" x14ac:dyDescent="0.2">
      <c r="A20" s="68" t="s">
        <v>80</v>
      </c>
      <c r="B20" s="6" t="s">
        <v>68</v>
      </c>
      <c r="C20" s="145">
        <v>853.68022999999994</v>
      </c>
      <c r="D20" s="145">
        <v>855.65614000000005</v>
      </c>
      <c r="E20" s="145">
        <v>912.44014000000004</v>
      </c>
      <c r="F20" s="145">
        <v>905.07776000000001</v>
      </c>
      <c r="G20" s="145">
        <v>907.73676</v>
      </c>
      <c r="H20" s="145">
        <v>902.60050000000001</v>
      </c>
      <c r="I20" s="145">
        <v>894.87549999999999</v>
      </c>
      <c r="J20" s="100"/>
      <c r="K20" s="100"/>
      <c r="L20" s="100"/>
      <c r="M20" s="100"/>
      <c r="N20" s="100"/>
    </row>
    <row r="21" spans="1:14" ht="20.100000000000001" customHeight="1" x14ac:dyDescent="0.2">
      <c r="A21" s="113"/>
      <c r="B21" s="114" t="s">
        <v>67</v>
      </c>
      <c r="C21" s="116">
        <f>C13+C14+C20</f>
        <v>66766.015400000004</v>
      </c>
      <c r="D21" s="176">
        <f t="shared" ref="D21:N21" si="4">D13+D14+D20</f>
        <v>66057.847999999998</v>
      </c>
      <c r="E21" s="116">
        <f t="shared" si="4"/>
        <v>66648.501799999998</v>
      </c>
      <c r="F21" s="116">
        <f t="shared" si="4"/>
        <v>67291.072000000015</v>
      </c>
      <c r="G21" s="116">
        <f t="shared" si="4"/>
        <v>69153.811409999995</v>
      </c>
      <c r="H21" s="116">
        <f t="shared" si="4"/>
        <v>69051.17624999999</v>
      </c>
      <c r="I21" s="116">
        <f t="shared" si="4"/>
        <v>68318.226819999996</v>
      </c>
      <c r="J21" s="116">
        <f t="shared" si="4"/>
        <v>0</v>
      </c>
      <c r="K21" s="116">
        <f t="shared" si="4"/>
        <v>0</v>
      </c>
      <c r="L21" s="116">
        <f t="shared" si="4"/>
        <v>0</v>
      </c>
      <c r="M21" s="116">
        <f t="shared" si="4"/>
        <v>0</v>
      </c>
      <c r="N21" s="116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38" t="s">
        <v>48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20.100000000000001" customHeight="1" x14ac:dyDescent="0.2">
      <c r="A24" s="12"/>
      <c r="B24" s="3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20.100000000000001" customHeight="1" x14ac:dyDescent="0.2">
      <c r="A25" s="12"/>
      <c r="B25" s="13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0"/>
      <c r="B28" s="30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0"/>
      <c r="B29" s="30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0"/>
      <c r="B30" s="30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0"/>
      <c r="B31" s="30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0"/>
      <c r="B32" s="30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0"/>
      <c r="B33" s="30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0"/>
      <c r="B34" s="30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0"/>
      <c r="B35" s="30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0"/>
      <c r="B36" s="30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0"/>
      <c r="B37" s="30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02"/>
      <c r="B1" s="103" t="str">
        <f>Cover!A9</f>
        <v>Univerzitná nemocnica Martin</v>
      </c>
      <c r="C1" s="104"/>
      <c r="D1" s="105"/>
      <c r="E1" s="105"/>
      <c r="F1" s="105"/>
      <c r="G1" s="105"/>
      <c r="H1" s="40"/>
    </row>
    <row r="2" spans="1:28" ht="24.75" customHeight="1" thickBot="1" x14ac:dyDescent="0.25">
      <c r="A2" s="239" t="s">
        <v>0</v>
      </c>
      <c r="B2" s="240"/>
      <c r="C2" s="161" t="s">
        <v>111</v>
      </c>
      <c r="D2" s="161" t="s">
        <v>112</v>
      </c>
      <c r="E2" s="161" t="s">
        <v>113</v>
      </c>
      <c r="F2" s="161" t="s">
        <v>114</v>
      </c>
      <c r="G2" s="161" t="s">
        <v>123</v>
      </c>
      <c r="H2" s="161" t="s">
        <v>125</v>
      </c>
      <c r="I2" s="161" t="s">
        <v>130</v>
      </c>
      <c r="J2" s="161" t="s">
        <v>124</v>
      </c>
      <c r="K2" s="161" t="s">
        <v>126</v>
      </c>
      <c r="L2" s="161" t="s">
        <v>131</v>
      </c>
      <c r="M2" s="161" t="s">
        <v>132</v>
      </c>
      <c r="N2" s="117" t="s">
        <v>133</v>
      </c>
    </row>
    <row r="3" spans="1:28" ht="18" customHeight="1" x14ac:dyDescent="0.25">
      <c r="A3" s="139" t="s">
        <v>85</v>
      </c>
      <c r="B3" s="140"/>
      <c r="C3" s="169">
        <v>232</v>
      </c>
      <c r="D3" s="173">
        <f t="shared" ref="D3:L3" si="0">C40</f>
        <v>156</v>
      </c>
      <c r="E3" s="170">
        <f t="shared" si="0"/>
        <v>38</v>
      </c>
      <c r="F3" s="170">
        <f t="shared" si="0"/>
        <v>1302</v>
      </c>
      <c r="G3" s="170">
        <f t="shared" si="0"/>
        <v>47</v>
      </c>
      <c r="H3" s="170">
        <f t="shared" si="0"/>
        <v>1522</v>
      </c>
      <c r="I3" s="170">
        <f t="shared" si="0"/>
        <v>66</v>
      </c>
      <c r="J3" s="170">
        <f t="shared" si="0"/>
        <v>153</v>
      </c>
      <c r="K3" s="170">
        <f t="shared" si="0"/>
        <v>149</v>
      </c>
      <c r="L3" s="170">
        <f t="shared" si="0"/>
        <v>99</v>
      </c>
      <c r="M3" s="170">
        <f>L40</f>
        <v>59</v>
      </c>
      <c r="N3" s="141">
        <f>M40</f>
        <v>59</v>
      </c>
    </row>
    <row r="4" spans="1:28" x14ac:dyDescent="0.2">
      <c r="A4" s="234" t="s">
        <v>56</v>
      </c>
      <c r="B4" s="235"/>
      <c r="C4" s="168"/>
      <c r="D4" s="168"/>
      <c r="E4" s="168"/>
      <c r="F4" s="168"/>
      <c r="G4" s="135"/>
      <c r="H4" s="168"/>
      <c r="I4" s="168"/>
      <c r="J4" s="136"/>
      <c r="K4" s="137"/>
      <c r="L4" s="168"/>
      <c r="M4" s="168"/>
      <c r="N4" s="138"/>
    </row>
    <row r="5" spans="1:28" ht="14.1" customHeight="1" x14ac:dyDescent="0.2">
      <c r="A5" s="81"/>
      <c r="B5" s="80" t="s">
        <v>57</v>
      </c>
      <c r="C5" s="154"/>
      <c r="D5" s="155"/>
      <c r="E5" s="155"/>
      <c r="F5" s="155"/>
      <c r="G5" s="156"/>
      <c r="H5" s="155"/>
      <c r="I5" s="156"/>
      <c r="J5" s="155"/>
      <c r="K5" s="155"/>
      <c r="L5" s="155"/>
      <c r="M5" s="155"/>
      <c r="N5" s="77"/>
      <c r="O5" s="52"/>
      <c r="Q5" s="53"/>
      <c r="R5" s="53"/>
      <c r="T5" s="53"/>
      <c r="U5" s="53"/>
      <c r="V5" s="54"/>
      <c r="W5" s="54"/>
      <c r="X5" s="54"/>
      <c r="Y5" s="54"/>
      <c r="Z5" s="54"/>
      <c r="AA5" s="54"/>
      <c r="AB5" s="54"/>
    </row>
    <row r="6" spans="1:28" ht="14.1" customHeight="1" x14ac:dyDescent="0.2">
      <c r="A6" s="81"/>
      <c r="B6" s="80" t="s">
        <v>58</v>
      </c>
      <c r="C6" s="154">
        <v>0</v>
      </c>
      <c r="D6" s="155">
        <v>0</v>
      </c>
      <c r="E6" s="155">
        <v>0</v>
      </c>
      <c r="F6" s="155">
        <v>0</v>
      </c>
      <c r="G6" s="156">
        <v>0</v>
      </c>
      <c r="H6" s="155">
        <v>0</v>
      </c>
      <c r="I6" s="156">
        <v>0</v>
      </c>
      <c r="J6" s="155">
        <v>0</v>
      </c>
      <c r="K6" s="155">
        <v>0</v>
      </c>
      <c r="L6" s="155">
        <v>0</v>
      </c>
      <c r="M6" s="155">
        <v>0</v>
      </c>
      <c r="N6" s="77">
        <v>0</v>
      </c>
      <c r="O6" s="52"/>
      <c r="V6" s="54"/>
      <c r="W6" s="54"/>
      <c r="X6" s="54"/>
      <c r="Y6" s="54"/>
      <c r="Z6" s="54"/>
      <c r="AA6" s="54"/>
      <c r="AB6" s="54"/>
    </row>
    <row r="7" spans="1:28" ht="14.1" customHeight="1" x14ac:dyDescent="0.2">
      <c r="A7" s="81"/>
      <c r="B7" s="80" t="s">
        <v>59</v>
      </c>
      <c r="C7" s="154">
        <v>0</v>
      </c>
      <c r="D7" s="155">
        <v>0</v>
      </c>
      <c r="E7" s="155">
        <v>0</v>
      </c>
      <c r="F7" s="155">
        <v>0</v>
      </c>
      <c r="G7" s="156">
        <v>0</v>
      </c>
      <c r="H7" s="155">
        <v>0</v>
      </c>
      <c r="I7" s="156">
        <v>0</v>
      </c>
      <c r="J7" s="155">
        <v>0</v>
      </c>
      <c r="K7" s="155">
        <v>0</v>
      </c>
      <c r="L7" s="155">
        <v>0</v>
      </c>
      <c r="M7" s="155">
        <v>0</v>
      </c>
      <c r="N7" s="77">
        <v>0</v>
      </c>
      <c r="O7" s="52"/>
      <c r="V7" s="54"/>
      <c r="W7" s="54"/>
      <c r="X7" s="54"/>
      <c r="Y7" s="54"/>
      <c r="Z7" s="54"/>
      <c r="AA7" s="54"/>
      <c r="AB7" s="54"/>
    </row>
    <row r="8" spans="1:28" ht="14.1" customHeight="1" thickBot="1" x14ac:dyDescent="0.25">
      <c r="A8" s="106"/>
      <c r="B8" s="107" t="s">
        <v>63</v>
      </c>
      <c r="C8" s="159">
        <v>3</v>
      </c>
      <c r="D8" s="160">
        <v>3</v>
      </c>
      <c r="E8" s="160">
        <v>3</v>
      </c>
      <c r="F8" s="160">
        <v>3</v>
      </c>
      <c r="G8" s="108">
        <v>3</v>
      </c>
      <c r="H8" s="160">
        <v>3</v>
      </c>
      <c r="I8" s="108">
        <v>3</v>
      </c>
      <c r="J8" s="160">
        <v>3</v>
      </c>
      <c r="K8" s="160">
        <v>3</v>
      </c>
      <c r="L8" s="160">
        <v>3</v>
      </c>
      <c r="M8" s="160">
        <v>3</v>
      </c>
      <c r="N8" s="109">
        <v>3</v>
      </c>
      <c r="O8" s="52"/>
      <c r="Q8" s="53"/>
      <c r="V8" s="54"/>
      <c r="W8" s="54"/>
      <c r="X8" s="54"/>
      <c r="Y8" s="54"/>
      <c r="Z8" s="54"/>
      <c r="AA8" s="54"/>
      <c r="AB8" s="54"/>
    </row>
    <row r="9" spans="1:28" ht="14.1" customHeight="1" x14ac:dyDescent="0.2">
      <c r="A9" s="120" t="s">
        <v>34</v>
      </c>
      <c r="B9" s="121"/>
      <c r="C9" s="172">
        <f>C17</f>
        <v>6566</v>
      </c>
      <c r="D9" s="172">
        <f t="shared" ref="D9:N9" si="1">D17</f>
        <v>7432</v>
      </c>
      <c r="E9" s="172">
        <f t="shared" si="1"/>
        <v>8132</v>
      </c>
      <c r="F9" s="172">
        <f t="shared" si="1"/>
        <v>5552</v>
      </c>
      <c r="G9" s="172">
        <f t="shared" si="1"/>
        <v>8416</v>
      </c>
      <c r="H9" s="172">
        <f t="shared" si="1"/>
        <v>5634</v>
      </c>
      <c r="I9" s="172">
        <f t="shared" si="1"/>
        <v>7624</v>
      </c>
      <c r="J9" s="172">
        <f t="shared" si="1"/>
        <v>7013</v>
      </c>
      <c r="K9" s="172">
        <f t="shared" si="1"/>
        <v>7070</v>
      </c>
      <c r="L9" s="172">
        <f t="shared" si="1"/>
        <v>6990</v>
      </c>
      <c r="M9" s="172">
        <f t="shared" si="1"/>
        <v>0</v>
      </c>
      <c r="N9" s="241">
        <f t="shared" si="1"/>
        <v>0</v>
      </c>
    </row>
    <row r="10" spans="1:28" ht="14.1" customHeight="1" x14ac:dyDescent="0.2">
      <c r="A10" s="47"/>
      <c r="B10" s="82" t="s">
        <v>13</v>
      </c>
      <c r="C10" s="150">
        <v>4848</v>
      </c>
      <c r="D10" s="151">
        <v>5638</v>
      </c>
      <c r="E10" s="151">
        <v>5096</v>
      </c>
      <c r="F10" s="149">
        <v>5125</v>
      </c>
      <c r="G10" s="151">
        <v>5174</v>
      </c>
      <c r="H10" s="149">
        <v>5195</v>
      </c>
      <c r="I10" s="149">
        <v>5222</v>
      </c>
      <c r="J10" s="149">
        <v>5136</v>
      </c>
      <c r="K10" s="149">
        <v>5190</v>
      </c>
      <c r="L10" s="149">
        <v>5100</v>
      </c>
      <c r="M10" s="149"/>
      <c r="N10" s="55"/>
      <c r="Q10" s="53"/>
      <c r="V10" s="54"/>
      <c r="W10" s="54"/>
      <c r="X10" s="54"/>
      <c r="Y10" s="54"/>
      <c r="Z10" s="54"/>
      <c r="AA10" s="54"/>
      <c r="AB10" s="54"/>
    </row>
    <row r="11" spans="1:28" ht="14.1" customHeight="1" x14ac:dyDescent="0.2">
      <c r="A11" s="47"/>
      <c r="B11" s="82" t="s">
        <v>14</v>
      </c>
      <c r="C11" s="150">
        <v>1200</v>
      </c>
      <c r="D11" s="151">
        <v>1322</v>
      </c>
      <c r="E11" s="151">
        <v>2650</v>
      </c>
      <c r="F11" s="149">
        <v>8</v>
      </c>
      <c r="G11" s="151">
        <v>2722</v>
      </c>
      <c r="H11" s="149">
        <v>39</v>
      </c>
      <c r="I11" s="149">
        <v>1441</v>
      </c>
      <c r="J11" s="149">
        <v>1405</v>
      </c>
      <c r="K11" s="149">
        <v>1400</v>
      </c>
      <c r="L11" s="149">
        <v>1400</v>
      </c>
      <c r="M11" s="149"/>
      <c r="N11" s="55"/>
      <c r="V11" s="54"/>
      <c r="W11" s="54"/>
      <c r="X11" s="54"/>
      <c r="Y11" s="54"/>
      <c r="Z11" s="54"/>
      <c r="AA11" s="54"/>
      <c r="AB11" s="54"/>
    </row>
    <row r="12" spans="1:28" ht="14.1" customHeight="1" x14ac:dyDescent="0.2">
      <c r="A12" s="47"/>
      <c r="B12" s="82" t="s">
        <v>15</v>
      </c>
      <c r="C12" s="150">
        <v>278</v>
      </c>
      <c r="D12" s="151">
        <v>274</v>
      </c>
      <c r="E12" s="151">
        <v>265</v>
      </c>
      <c r="F12" s="149">
        <v>288</v>
      </c>
      <c r="G12" s="151">
        <v>279</v>
      </c>
      <c r="H12" s="149">
        <v>281</v>
      </c>
      <c r="I12" s="149">
        <v>289</v>
      </c>
      <c r="J12" s="149">
        <v>292</v>
      </c>
      <c r="K12" s="149">
        <v>280</v>
      </c>
      <c r="L12" s="149">
        <v>290</v>
      </c>
      <c r="M12" s="149"/>
      <c r="N12" s="55"/>
      <c r="P12" s="236"/>
      <c r="Q12" s="236"/>
      <c r="V12" s="54"/>
      <c r="W12" s="54"/>
      <c r="X12" s="54"/>
      <c r="Y12" s="54"/>
      <c r="Z12" s="54"/>
      <c r="AA12" s="54"/>
      <c r="AB12" s="54"/>
    </row>
    <row r="13" spans="1:28" ht="14.1" customHeight="1" x14ac:dyDescent="0.2">
      <c r="A13" s="122"/>
      <c r="B13" s="123" t="s">
        <v>35</v>
      </c>
      <c r="C13" s="162">
        <f>C10+C11+C12</f>
        <v>6326</v>
      </c>
      <c r="D13" s="162">
        <f t="shared" ref="D13:N13" si="2">D10+D11+D12</f>
        <v>7234</v>
      </c>
      <c r="E13" s="162">
        <f t="shared" si="2"/>
        <v>8011</v>
      </c>
      <c r="F13" s="162">
        <f t="shared" si="2"/>
        <v>5421</v>
      </c>
      <c r="G13" s="162">
        <f t="shared" si="2"/>
        <v>8175</v>
      </c>
      <c r="H13" s="162">
        <f t="shared" si="2"/>
        <v>5515</v>
      </c>
      <c r="I13" s="162">
        <f t="shared" si="2"/>
        <v>6952</v>
      </c>
      <c r="J13" s="162">
        <f t="shared" si="2"/>
        <v>6833</v>
      </c>
      <c r="K13" s="162">
        <f t="shared" si="2"/>
        <v>6870</v>
      </c>
      <c r="L13" s="162">
        <f t="shared" si="2"/>
        <v>6790</v>
      </c>
      <c r="M13" s="162">
        <f t="shared" si="2"/>
        <v>0</v>
      </c>
      <c r="N13" s="124">
        <f t="shared" si="2"/>
        <v>0</v>
      </c>
    </row>
    <row r="14" spans="1:28" ht="14.1" customHeight="1" x14ac:dyDescent="0.2">
      <c r="A14" s="47"/>
      <c r="B14" s="80" t="s">
        <v>36</v>
      </c>
      <c r="C14" s="150">
        <v>240</v>
      </c>
      <c r="D14" s="151">
        <v>198</v>
      </c>
      <c r="E14" s="151">
        <v>121</v>
      </c>
      <c r="F14" s="149">
        <v>131</v>
      </c>
      <c r="G14" s="151">
        <v>241</v>
      </c>
      <c r="H14" s="149">
        <v>119</v>
      </c>
      <c r="I14" s="149">
        <v>672</v>
      </c>
      <c r="J14" s="153">
        <v>180</v>
      </c>
      <c r="K14" s="149">
        <v>200</v>
      </c>
      <c r="L14" s="149">
        <v>200</v>
      </c>
      <c r="M14" s="149"/>
      <c r="N14" s="55"/>
      <c r="P14" s="53"/>
      <c r="Q14" s="53"/>
      <c r="V14" s="54"/>
      <c r="W14" s="54"/>
      <c r="X14" s="54"/>
      <c r="Y14" s="54"/>
      <c r="Z14" s="54"/>
      <c r="AA14" s="54"/>
      <c r="AB14" s="54"/>
    </row>
    <row r="15" spans="1:28" ht="14.1" customHeight="1" x14ac:dyDescent="0.2">
      <c r="A15" s="78"/>
      <c r="B15" s="80" t="s">
        <v>61</v>
      </c>
      <c r="C15" s="157">
        <v>0</v>
      </c>
      <c r="D15" s="156">
        <v>0</v>
      </c>
      <c r="E15" s="156">
        <v>0</v>
      </c>
      <c r="F15" s="155">
        <v>0</v>
      </c>
      <c r="G15" s="156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77">
        <v>0</v>
      </c>
      <c r="O15" s="52"/>
      <c r="P15" s="53"/>
      <c r="Q15" s="53"/>
      <c r="V15" s="54"/>
      <c r="W15" s="54"/>
      <c r="X15" s="54"/>
      <c r="Y15" s="54"/>
      <c r="Z15" s="54"/>
      <c r="AA15" s="54"/>
      <c r="AB15" s="54"/>
    </row>
    <row r="16" spans="1:28" ht="14.1" customHeight="1" x14ac:dyDescent="0.2">
      <c r="A16" s="78"/>
      <c r="B16" s="80" t="s">
        <v>60</v>
      </c>
      <c r="C16" s="157">
        <v>0</v>
      </c>
      <c r="D16" s="156">
        <v>0</v>
      </c>
      <c r="E16" s="156">
        <v>0</v>
      </c>
      <c r="F16" s="155">
        <v>0</v>
      </c>
      <c r="G16" s="156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77">
        <v>0</v>
      </c>
      <c r="O16" s="52"/>
      <c r="P16" s="53"/>
      <c r="Q16" s="53"/>
      <c r="V16" s="54"/>
      <c r="W16" s="54"/>
      <c r="X16" s="54"/>
      <c r="Y16" s="54"/>
      <c r="Z16" s="54"/>
      <c r="AA16" s="54"/>
      <c r="AB16" s="54"/>
    </row>
    <row r="17" spans="1:28" ht="14.1" customHeight="1" thickBot="1" x14ac:dyDescent="0.25">
      <c r="A17" s="129"/>
      <c r="B17" s="130" t="s">
        <v>64</v>
      </c>
      <c r="C17" s="166">
        <f>SUM(C13:C16)</f>
        <v>6566</v>
      </c>
      <c r="D17" s="166">
        <f t="shared" ref="D17" si="3">SUM(D13:D16)</f>
        <v>7432</v>
      </c>
      <c r="E17" s="166">
        <f t="shared" ref="E17" si="4">SUM(E13:E16)</f>
        <v>8132</v>
      </c>
      <c r="F17" s="166">
        <f t="shared" ref="F17" si="5">SUM(F13:F16)</f>
        <v>5552</v>
      </c>
      <c r="G17" s="166">
        <f t="shared" ref="G17" si="6">SUM(G13:G16)</f>
        <v>8416</v>
      </c>
      <c r="H17" s="166">
        <f t="shared" ref="H17:K17" si="7">SUM(H13:H16)</f>
        <v>5634</v>
      </c>
      <c r="I17" s="166">
        <f t="shared" ref="I17:N17" si="8">SUM(I13:I16)</f>
        <v>7624</v>
      </c>
      <c r="J17" s="166">
        <f t="shared" si="8"/>
        <v>7013</v>
      </c>
      <c r="K17" s="166">
        <f t="shared" si="8"/>
        <v>7070</v>
      </c>
      <c r="L17" s="166">
        <f t="shared" si="8"/>
        <v>6990</v>
      </c>
      <c r="M17" s="166">
        <f t="shared" si="8"/>
        <v>0</v>
      </c>
      <c r="N17" s="131">
        <f t="shared" si="8"/>
        <v>0</v>
      </c>
    </row>
    <row r="18" spans="1:28" ht="14.1" customHeight="1" x14ac:dyDescent="0.2">
      <c r="A18" s="118" t="s">
        <v>37</v>
      </c>
      <c r="B18" s="119"/>
      <c r="C18" s="165">
        <f>C38</f>
        <v>6642</v>
      </c>
      <c r="D18" s="165">
        <f t="shared" ref="D18:N18" si="9">D38</f>
        <v>7550</v>
      </c>
      <c r="E18" s="165">
        <f t="shared" si="9"/>
        <v>6868</v>
      </c>
      <c r="F18" s="165">
        <f t="shared" si="9"/>
        <v>6807</v>
      </c>
      <c r="G18" s="165">
        <f t="shared" si="9"/>
        <v>6941</v>
      </c>
      <c r="H18" s="165">
        <f t="shared" si="9"/>
        <v>7090</v>
      </c>
      <c r="I18" s="165">
        <f t="shared" si="9"/>
        <v>7537</v>
      </c>
      <c r="J18" s="165">
        <f t="shared" si="9"/>
        <v>7017</v>
      </c>
      <c r="K18" s="165">
        <f t="shared" si="9"/>
        <v>7120</v>
      </c>
      <c r="L18" s="165">
        <f t="shared" si="9"/>
        <v>7030</v>
      </c>
      <c r="M18" s="165">
        <f t="shared" si="9"/>
        <v>0</v>
      </c>
      <c r="N18" s="242">
        <f t="shared" si="9"/>
        <v>0</v>
      </c>
    </row>
    <row r="19" spans="1:28" ht="14.1" customHeight="1" x14ac:dyDescent="0.2">
      <c r="A19" s="48"/>
      <c r="B19" s="83" t="s">
        <v>87</v>
      </c>
      <c r="C19" s="150">
        <v>2832</v>
      </c>
      <c r="D19" s="151">
        <v>2992</v>
      </c>
      <c r="E19" s="151">
        <v>2869</v>
      </c>
      <c r="F19" s="151">
        <v>3031</v>
      </c>
      <c r="G19" s="151">
        <v>3038</v>
      </c>
      <c r="H19" s="151">
        <v>3087</v>
      </c>
      <c r="I19" s="151">
        <v>3035</v>
      </c>
      <c r="J19" s="151">
        <v>3156</v>
      </c>
      <c r="K19" s="149">
        <v>3030</v>
      </c>
      <c r="L19" s="151">
        <v>3030</v>
      </c>
      <c r="M19" s="151"/>
      <c r="N19" s="56"/>
      <c r="P19" s="57"/>
      <c r="V19" s="54"/>
      <c r="W19" s="54"/>
      <c r="X19" s="54"/>
      <c r="Y19" s="54"/>
      <c r="Z19" s="54"/>
      <c r="AA19" s="54"/>
      <c r="AB19" s="54"/>
    </row>
    <row r="20" spans="1:28" ht="14.1" customHeight="1" x14ac:dyDescent="0.2">
      <c r="A20" s="49"/>
      <c r="B20" s="84" t="s">
        <v>88</v>
      </c>
      <c r="C20" s="150">
        <v>731</v>
      </c>
      <c r="D20" s="151">
        <v>769</v>
      </c>
      <c r="E20" s="151">
        <v>739</v>
      </c>
      <c r="F20" s="151">
        <v>776</v>
      </c>
      <c r="G20" s="151">
        <v>785</v>
      </c>
      <c r="H20" s="151">
        <v>795</v>
      </c>
      <c r="I20" s="151">
        <v>781</v>
      </c>
      <c r="J20" s="151">
        <v>817</v>
      </c>
      <c r="K20" s="149">
        <v>780</v>
      </c>
      <c r="L20" s="151">
        <v>780</v>
      </c>
      <c r="M20" s="151"/>
      <c r="N20" s="56"/>
      <c r="P20" s="58"/>
      <c r="V20" s="54"/>
      <c r="W20" s="54"/>
      <c r="X20" s="54"/>
      <c r="Y20" s="54"/>
      <c r="Z20" s="54"/>
      <c r="AA20" s="54"/>
      <c r="AB20" s="54"/>
    </row>
    <row r="21" spans="1:28" ht="14.1" customHeight="1" x14ac:dyDescent="0.2">
      <c r="A21" s="48"/>
      <c r="B21" s="83" t="s">
        <v>38</v>
      </c>
      <c r="C21" s="150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59">
        <v>0</v>
      </c>
      <c r="K21" s="149">
        <v>0</v>
      </c>
      <c r="L21" s="151">
        <v>0</v>
      </c>
      <c r="M21" s="151">
        <v>0</v>
      </c>
      <c r="N21" s="56">
        <v>0</v>
      </c>
      <c r="V21" s="54"/>
      <c r="W21" s="54"/>
      <c r="X21" s="54"/>
      <c r="Y21" s="54"/>
      <c r="Z21" s="54"/>
      <c r="AA21" s="54"/>
      <c r="AB21" s="54"/>
    </row>
    <row r="22" spans="1:28" ht="14.1" customHeight="1" x14ac:dyDescent="0.2">
      <c r="A22" s="125"/>
      <c r="B22" s="126" t="s">
        <v>39</v>
      </c>
      <c r="C22" s="163">
        <f>SUM(C19:C21)</f>
        <v>3563</v>
      </c>
      <c r="D22" s="163">
        <f t="shared" ref="D22" si="10">SUM(D19:D21)</f>
        <v>3761</v>
      </c>
      <c r="E22" s="163">
        <f t="shared" ref="E22" si="11">SUM(E19:E21)</f>
        <v>3608</v>
      </c>
      <c r="F22" s="163">
        <f t="shared" ref="F22" si="12">SUM(F19:F21)</f>
        <v>3807</v>
      </c>
      <c r="G22" s="163">
        <f t="shared" ref="G22" si="13">SUM(G19:G21)</f>
        <v>3823</v>
      </c>
      <c r="H22" s="163">
        <f t="shared" ref="H22:K22" si="14">SUM(H19:H21)</f>
        <v>3882</v>
      </c>
      <c r="I22" s="163">
        <f t="shared" ref="I22:N22" si="15">SUM(I19:I21)</f>
        <v>3816</v>
      </c>
      <c r="J22" s="163">
        <f t="shared" si="15"/>
        <v>3973</v>
      </c>
      <c r="K22" s="163">
        <f t="shared" si="15"/>
        <v>3810</v>
      </c>
      <c r="L22" s="163">
        <f t="shared" si="15"/>
        <v>3810</v>
      </c>
      <c r="M22" s="163">
        <f t="shared" si="15"/>
        <v>0</v>
      </c>
      <c r="N22" s="127">
        <f t="shared" si="15"/>
        <v>0</v>
      </c>
    </row>
    <row r="23" spans="1:28" ht="14.1" customHeight="1" x14ac:dyDescent="0.2">
      <c r="A23" s="50"/>
      <c r="B23" s="85" t="s">
        <v>21</v>
      </c>
      <c r="C23" s="150">
        <v>1240</v>
      </c>
      <c r="D23" s="151">
        <v>1064</v>
      </c>
      <c r="E23" s="151">
        <v>1123</v>
      </c>
      <c r="F23" s="151">
        <v>826</v>
      </c>
      <c r="G23" s="151">
        <v>1070</v>
      </c>
      <c r="H23" s="151">
        <v>1156</v>
      </c>
      <c r="I23" s="151">
        <v>1208</v>
      </c>
      <c r="J23" s="149">
        <v>1005</v>
      </c>
      <c r="K23" s="149">
        <v>1100</v>
      </c>
      <c r="L23" s="151">
        <v>1100</v>
      </c>
      <c r="M23" s="151"/>
      <c r="N23" s="56"/>
      <c r="P23" s="40"/>
      <c r="V23" s="54"/>
      <c r="W23" s="54"/>
      <c r="X23" s="54"/>
      <c r="Y23" s="54"/>
      <c r="Z23" s="54"/>
      <c r="AA23" s="54"/>
      <c r="AB23" s="54"/>
    </row>
    <row r="24" spans="1:28" ht="14.1" customHeight="1" x14ac:dyDescent="0.2">
      <c r="A24" s="50"/>
      <c r="B24" s="85" t="s">
        <v>81</v>
      </c>
      <c r="C24" s="150">
        <v>104</v>
      </c>
      <c r="D24" s="151">
        <v>118</v>
      </c>
      <c r="E24" s="151">
        <v>137</v>
      </c>
      <c r="F24" s="151">
        <v>115</v>
      </c>
      <c r="G24" s="151">
        <v>0</v>
      </c>
      <c r="H24" s="151">
        <v>131</v>
      </c>
      <c r="I24" s="151">
        <v>133</v>
      </c>
      <c r="J24" s="149">
        <v>217</v>
      </c>
      <c r="K24" s="149">
        <v>130</v>
      </c>
      <c r="L24" s="151">
        <v>130</v>
      </c>
      <c r="M24" s="151"/>
      <c r="N24" s="56"/>
      <c r="P24" s="40"/>
      <c r="V24" s="54"/>
      <c r="W24" s="54"/>
      <c r="X24" s="54"/>
      <c r="Y24" s="54"/>
      <c r="Z24" s="54"/>
      <c r="AA24" s="54"/>
      <c r="AB24" s="54"/>
    </row>
    <row r="25" spans="1:28" ht="14.1" customHeight="1" x14ac:dyDescent="0.2">
      <c r="A25" s="50"/>
      <c r="B25" s="85" t="s">
        <v>82</v>
      </c>
      <c r="C25" s="150">
        <v>69</v>
      </c>
      <c r="D25" s="151">
        <v>136</v>
      </c>
      <c r="E25" s="151">
        <v>68</v>
      </c>
      <c r="F25" s="151">
        <v>58</v>
      </c>
      <c r="G25" s="151">
        <v>77</v>
      </c>
      <c r="H25" s="151">
        <v>54</v>
      </c>
      <c r="I25" s="151">
        <v>88</v>
      </c>
      <c r="J25" s="149">
        <v>68</v>
      </c>
      <c r="K25" s="149">
        <v>60</v>
      </c>
      <c r="L25" s="151">
        <v>60</v>
      </c>
      <c r="M25" s="151"/>
      <c r="N25" s="56"/>
      <c r="P25" s="40"/>
      <c r="V25" s="54"/>
      <c r="W25" s="54"/>
      <c r="X25" s="54"/>
      <c r="Y25" s="54"/>
      <c r="Z25" s="54"/>
      <c r="AA25" s="54"/>
      <c r="AB25" s="54"/>
    </row>
    <row r="26" spans="1:28" ht="14.1" customHeight="1" x14ac:dyDescent="0.2">
      <c r="A26" s="50"/>
      <c r="B26" s="85" t="s">
        <v>84</v>
      </c>
      <c r="C26" s="150">
        <v>774</v>
      </c>
      <c r="D26" s="151">
        <v>1313</v>
      </c>
      <c r="E26" s="151">
        <v>1145</v>
      </c>
      <c r="F26" s="151">
        <v>1128</v>
      </c>
      <c r="G26" s="151">
        <v>1050</v>
      </c>
      <c r="H26" s="151">
        <v>843</v>
      </c>
      <c r="I26" s="151">
        <v>1165</v>
      </c>
      <c r="J26" s="149">
        <v>940</v>
      </c>
      <c r="K26" s="149">
        <v>1100</v>
      </c>
      <c r="L26" s="151">
        <v>1100</v>
      </c>
      <c r="M26" s="151"/>
      <c r="N26" s="56"/>
      <c r="P26" s="40"/>
      <c r="V26" s="54"/>
      <c r="W26" s="54"/>
      <c r="X26" s="54"/>
      <c r="Y26" s="54"/>
      <c r="Z26" s="54"/>
      <c r="AA26" s="54"/>
      <c r="AB26" s="54"/>
    </row>
    <row r="27" spans="1:28" ht="14.1" customHeight="1" x14ac:dyDescent="0.2">
      <c r="A27" s="50"/>
      <c r="B27" s="85" t="s">
        <v>22</v>
      </c>
      <c r="C27" s="150">
        <v>204</v>
      </c>
      <c r="D27" s="151">
        <v>151</v>
      </c>
      <c r="E27" s="151">
        <v>157</v>
      </c>
      <c r="F27" s="151">
        <v>177</v>
      </c>
      <c r="G27" s="151">
        <v>140</v>
      </c>
      <c r="H27" s="151">
        <v>210</v>
      </c>
      <c r="I27" s="151">
        <v>197</v>
      </c>
      <c r="J27" s="149">
        <v>191</v>
      </c>
      <c r="K27" s="149">
        <v>200</v>
      </c>
      <c r="L27" s="151">
        <v>200</v>
      </c>
      <c r="M27" s="151"/>
      <c r="N27" s="56"/>
      <c r="P27" s="40"/>
      <c r="Y27" s="58"/>
      <c r="AB27" s="54"/>
    </row>
    <row r="28" spans="1:28" ht="14.1" customHeight="1" x14ac:dyDescent="0.2">
      <c r="A28" s="125"/>
      <c r="B28" s="126" t="s">
        <v>23</v>
      </c>
      <c r="C28" s="163">
        <f t="shared" ref="C28:D28" si="16">SUM(C23:C27)</f>
        <v>2391</v>
      </c>
      <c r="D28" s="163">
        <f t="shared" si="16"/>
        <v>2782</v>
      </c>
      <c r="E28" s="163">
        <f t="shared" ref="E28" si="17">SUM(E23:E27)</f>
        <v>2630</v>
      </c>
      <c r="F28" s="163">
        <f t="shared" ref="F28" si="18">SUM(F23:F27)</f>
        <v>2304</v>
      </c>
      <c r="G28" s="163">
        <f t="shared" ref="G28" si="19">SUM(G23:G27)</f>
        <v>2337</v>
      </c>
      <c r="H28" s="163">
        <f t="shared" ref="H28:K28" si="20">SUM(H23:H27)</f>
        <v>2394</v>
      </c>
      <c r="I28" s="163">
        <f t="shared" ref="I28:N28" si="21">SUM(I23:I27)</f>
        <v>2791</v>
      </c>
      <c r="J28" s="163">
        <f t="shared" si="21"/>
        <v>2421</v>
      </c>
      <c r="K28" s="163">
        <f t="shared" si="21"/>
        <v>2590</v>
      </c>
      <c r="L28" s="163">
        <f t="shared" si="21"/>
        <v>2590</v>
      </c>
      <c r="M28" s="163">
        <f t="shared" si="21"/>
        <v>0</v>
      </c>
      <c r="N28" s="127">
        <f t="shared" si="21"/>
        <v>0</v>
      </c>
      <c r="O28" s="60"/>
      <c r="P28" s="40"/>
    </row>
    <row r="29" spans="1:28" ht="14.1" customHeight="1" x14ac:dyDescent="0.2">
      <c r="A29" s="78"/>
      <c r="B29" s="86" t="s">
        <v>40</v>
      </c>
      <c r="C29" s="157">
        <v>158</v>
      </c>
      <c r="D29" s="156">
        <v>241</v>
      </c>
      <c r="E29" s="156">
        <v>219</v>
      </c>
      <c r="F29" s="156">
        <v>241</v>
      </c>
      <c r="G29" s="156">
        <v>195</v>
      </c>
      <c r="H29" s="156">
        <v>180</v>
      </c>
      <c r="I29" s="156">
        <v>168</v>
      </c>
      <c r="J29" s="155">
        <v>161</v>
      </c>
      <c r="K29" s="155">
        <v>170</v>
      </c>
      <c r="L29" s="156">
        <v>180</v>
      </c>
      <c r="M29" s="156"/>
      <c r="N29" s="79"/>
      <c r="O29" s="60"/>
      <c r="P29" s="40"/>
      <c r="AB29" s="54"/>
    </row>
    <row r="30" spans="1:28" ht="14.1" customHeight="1" x14ac:dyDescent="0.2">
      <c r="A30" s="50"/>
      <c r="B30" s="83" t="s">
        <v>41</v>
      </c>
      <c r="C30" s="150">
        <v>15</v>
      </c>
      <c r="D30" s="151">
        <v>6</v>
      </c>
      <c r="E30" s="151">
        <v>2</v>
      </c>
      <c r="F30" s="151">
        <v>9</v>
      </c>
      <c r="G30" s="151">
        <v>4</v>
      </c>
      <c r="H30" s="151">
        <v>0</v>
      </c>
      <c r="I30" s="151">
        <v>40</v>
      </c>
      <c r="J30" s="149">
        <v>19</v>
      </c>
      <c r="K30" s="149">
        <v>20</v>
      </c>
      <c r="L30" s="151">
        <v>20</v>
      </c>
      <c r="M30" s="151"/>
      <c r="N30" s="56"/>
      <c r="O30" s="60"/>
      <c r="P30" s="40"/>
      <c r="AB30" s="54"/>
    </row>
    <row r="31" spans="1:28" ht="14.1" customHeight="1" x14ac:dyDescent="0.2">
      <c r="A31" s="50"/>
      <c r="B31" s="83" t="s">
        <v>42</v>
      </c>
      <c r="C31" s="150">
        <v>24</v>
      </c>
      <c r="D31" s="151">
        <v>102</v>
      </c>
      <c r="E31" s="151">
        <v>40</v>
      </c>
      <c r="F31" s="151">
        <v>24</v>
      </c>
      <c r="G31" s="151">
        <v>48</v>
      </c>
      <c r="H31" s="151">
        <v>30</v>
      </c>
      <c r="I31" s="151">
        <v>169</v>
      </c>
      <c r="J31" s="149">
        <v>66</v>
      </c>
      <c r="K31" s="149">
        <v>50</v>
      </c>
      <c r="L31" s="151">
        <v>50</v>
      </c>
      <c r="M31" s="151"/>
      <c r="N31" s="56"/>
      <c r="O31" s="60"/>
      <c r="P31" s="40"/>
      <c r="Y31" s="58"/>
      <c r="AB31" s="54"/>
    </row>
    <row r="32" spans="1:28" ht="14.1" customHeight="1" x14ac:dyDescent="0.2">
      <c r="A32" s="50"/>
      <c r="B32" s="83" t="s">
        <v>43</v>
      </c>
      <c r="C32" s="150">
        <v>15</v>
      </c>
      <c r="D32" s="151">
        <v>16</v>
      </c>
      <c r="E32" s="151">
        <v>7</v>
      </c>
      <c r="F32" s="151">
        <v>4</v>
      </c>
      <c r="G32" s="151">
        <v>11</v>
      </c>
      <c r="H32" s="151">
        <v>28</v>
      </c>
      <c r="I32" s="151">
        <v>6</v>
      </c>
      <c r="J32" s="149">
        <v>8</v>
      </c>
      <c r="K32" s="149">
        <v>20</v>
      </c>
      <c r="L32" s="151">
        <v>20</v>
      </c>
      <c r="M32" s="151"/>
      <c r="N32" s="56"/>
      <c r="O32" s="60"/>
      <c r="P32" s="40"/>
      <c r="AB32" s="54"/>
    </row>
    <row r="33" spans="1:28" ht="14.1" customHeight="1" x14ac:dyDescent="0.2">
      <c r="A33" s="50"/>
      <c r="B33" s="83" t="s">
        <v>44</v>
      </c>
      <c r="C33" s="150">
        <v>16</v>
      </c>
      <c r="D33" s="151">
        <v>32</v>
      </c>
      <c r="E33" s="151">
        <v>15</v>
      </c>
      <c r="F33" s="151">
        <v>6</v>
      </c>
      <c r="G33" s="151">
        <v>19</v>
      </c>
      <c r="H33" s="151">
        <v>17</v>
      </c>
      <c r="I33" s="151">
        <v>14</v>
      </c>
      <c r="J33" s="149">
        <v>18</v>
      </c>
      <c r="K33" s="149">
        <v>10</v>
      </c>
      <c r="L33" s="151">
        <v>10</v>
      </c>
      <c r="M33" s="151"/>
      <c r="N33" s="56"/>
      <c r="O33" s="40"/>
      <c r="P33" s="40"/>
      <c r="AB33" s="54"/>
    </row>
    <row r="34" spans="1:28" ht="14.1" customHeight="1" x14ac:dyDescent="0.2">
      <c r="A34" s="125"/>
      <c r="B34" s="126" t="s">
        <v>45</v>
      </c>
      <c r="C34" s="164">
        <f>SUM(C30:C33)</f>
        <v>70</v>
      </c>
      <c r="D34" s="164">
        <f t="shared" ref="D34" si="22">SUM(D30:D33)</f>
        <v>156</v>
      </c>
      <c r="E34" s="164">
        <f t="shared" ref="E34" si="23">SUM(E30:E33)</f>
        <v>64</v>
      </c>
      <c r="F34" s="164">
        <f t="shared" ref="F34" si="24">SUM(F30:F33)</f>
        <v>43</v>
      </c>
      <c r="G34" s="164">
        <f t="shared" ref="G34" si="25">SUM(G30:G33)</f>
        <v>82</v>
      </c>
      <c r="H34" s="164">
        <f t="shared" ref="H34:K34" si="26">SUM(H30:H33)</f>
        <v>75</v>
      </c>
      <c r="I34" s="164">
        <f t="shared" ref="I34:N34" si="27">SUM(I30:I33)</f>
        <v>229</v>
      </c>
      <c r="J34" s="164">
        <f t="shared" si="27"/>
        <v>111</v>
      </c>
      <c r="K34" s="164">
        <f t="shared" si="27"/>
        <v>100</v>
      </c>
      <c r="L34" s="164">
        <f t="shared" si="27"/>
        <v>100</v>
      </c>
      <c r="M34" s="164">
        <f t="shared" si="27"/>
        <v>0</v>
      </c>
      <c r="N34" s="128">
        <f t="shared" si="27"/>
        <v>0</v>
      </c>
      <c r="P34" s="40"/>
    </row>
    <row r="35" spans="1:28" ht="14.1" customHeight="1" x14ac:dyDescent="0.2">
      <c r="A35" s="47"/>
      <c r="B35" s="83" t="s">
        <v>46</v>
      </c>
      <c r="C35" s="148">
        <v>460</v>
      </c>
      <c r="D35" s="153">
        <v>610</v>
      </c>
      <c r="E35" s="153">
        <v>347</v>
      </c>
      <c r="F35" s="151">
        <v>412</v>
      </c>
      <c r="G35" s="151">
        <v>504</v>
      </c>
      <c r="H35" s="151">
        <v>559</v>
      </c>
      <c r="I35" s="151">
        <v>530</v>
      </c>
      <c r="J35" s="149">
        <v>351</v>
      </c>
      <c r="K35" s="149">
        <v>450</v>
      </c>
      <c r="L35" s="151">
        <v>350</v>
      </c>
      <c r="M35" s="151"/>
      <c r="N35" s="56"/>
      <c r="P35" s="40"/>
      <c r="AB35" s="54"/>
    </row>
    <row r="36" spans="1:28" ht="14.1" customHeight="1" x14ac:dyDescent="0.2">
      <c r="A36" s="78"/>
      <c r="B36" s="86" t="s">
        <v>62</v>
      </c>
      <c r="C36" s="158">
        <v>0</v>
      </c>
      <c r="D36" s="155">
        <v>0</v>
      </c>
      <c r="E36" s="155">
        <v>0</v>
      </c>
      <c r="F36" s="156">
        <v>0</v>
      </c>
      <c r="G36" s="156">
        <v>0</v>
      </c>
      <c r="H36" s="156">
        <v>0</v>
      </c>
      <c r="I36" s="156">
        <v>3</v>
      </c>
      <c r="J36" s="155">
        <v>0</v>
      </c>
      <c r="K36" s="155">
        <v>0</v>
      </c>
      <c r="L36" s="156">
        <v>0</v>
      </c>
      <c r="M36" s="156">
        <v>0</v>
      </c>
      <c r="N36" s="79">
        <v>0</v>
      </c>
      <c r="AB36" s="54"/>
    </row>
    <row r="37" spans="1:28" ht="14.1" customHeight="1" x14ac:dyDescent="0.2">
      <c r="A37" s="78"/>
      <c r="B37" s="86" t="s">
        <v>89</v>
      </c>
      <c r="C37" s="158">
        <v>0</v>
      </c>
      <c r="D37" s="155">
        <v>0</v>
      </c>
      <c r="E37" s="155">
        <v>0</v>
      </c>
      <c r="F37" s="156">
        <v>0</v>
      </c>
      <c r="G37" s="156">
        <v>0</v>
      </c>
      <c r="H37" s="156">
        <v>0</v>
      </c>
      <c r="I37" s="156">
        <v>0</v>
      </c>
      <c r="J37" s="155">
        <v>0</v>
      </c>
      <c r="K37" s="155">
        <v>0</v>
      </c>
      <c r="L37" s="156">
        <v>0</v>
      </c>
      <c r="M37" s="156">
        <v>0</v>
      </c>
      <c r="N37" s="79">
        <v>0</v>
      </c>
      <c r="AB37" s="54"/>
    </row>
    <row r="38" spans="1:28" ht="14.1" customHeight="1" x14ac:dyDescent="0.2">
      <c r="A38" s="132"/>
      <c r="B38" s="133" t="s">
        <v>86</v>
      </c>
      <c r="C38" s="167">
        <f>C22+C28+C29+C34+C35+C36+C37</f>
        <v>6642</v>
      </c>
      <c r="D38" s="167">
        <f t="shared" ref="D38:N38" si="28">D37+D36+D35+D34+D29+D28+D22</f>
        <v>7550</v>
      </c>
      <c r="E38" s="167">
        <f t="shared" si="28"/>
        <v>6868</v>
      </c>
      <c r="F38" s="167">
        <f t="shared" si="28"/>
        <v>6807</v>
      </c>
      <c r="G38" s="167">
        <f t="shared" si="28"/>
        <v>6941</v>
      </c>
      <c r="H38" s="167">
        <f t="shared" si="28"/>
        <v>7090</v>
      </c>
      <c r="I38" s="167">
        <f t="shared" si="28"/>
        <v>7537</v>
      </c>
      <c r="J38" s="167">
        <f t="shared" si="28"/>
        <v>7017</v>
      </c>
      <c r="K38" s="167">
        <f t="shared" si="28"/>
        <v>7120</v>
      </c>
      <c r="L38" s="167">
        <f t="shared" si="28"/>
        <v>7030</v>
      </c>
      <c r="M38" s="167">
        <f t="shared" si="28"/>
        <v>0</v>
      </c>
      <c r="N38" s="134">
        <f t="shared" si="28"/>
        <v>0</v>
      </c>
      <c r="Y38" s="58"/>
    </row>
    <row r="39" spans="1:28" ht="14.1" customHeight="1" thickBot="1" x14ac:dyDescent="0.25">
      <c r="A39" s="88"/>
      <c r="B39" s="87" t="s">
        <v>47</v>
      </c>
      <c r="C39" s="152">
        <f>C17-C38</f>
        <v>-76</v>
      </c>
      <c r="D39" s="152">
        <f t="shared" ref="D39:N39" si="29">D17-D38</f>
        <v>-118</v>
      </c>
      <c r="E39" s="152">
        <f t="shared" si="29"/>
        <v>1264</v>
      </c>
      <c r="F39" s="152">
        <f t="shared" si="29"/>
        <v>-1255</v>
      </c>
      <c r="G39" s="152">
        <f t="shared" si="29"/>
        <v>1475</v>
      </c>
      <c r="H39" s="152">
        <f t="shared" si="29"/>
        <v>-1456</v>
      </c>
      <c r="I39" s="152">
        <f t="shared" si="29"/>
        <v>87</v>
      </c>
      <c r="J39" s="152">
        <f t="shared" si="29"/>
        <v>-4</v>
      </c>
      <c r="K39" s="152">
        <f t="shared" si="29"/>
        <v>-50</v>
      </c>
      <c r="L39" s="152">
        <f t="shared" si="29"/>
        <v>-40</v>
      </c>
      <c r="M39" s="152">
        <f t="shared" si="29"/>
        <v>0</v>
      </c>
      <c r="N39" s="76">
        <f t="shared" si="29"/>
        <v>0</v>
      </c>
      <c r="Y39" s="54"/>
    </row>
    <row r="40" spans="1:28" ht="18" customHeight="1" thickBot="1" x14ac:dyDescent="0.3">
      <c r="A40" s="237" t="s">
        <v>50</v>
      </c>
      <c r="B40" s="238"/>
      <c r="C40" s="171">
        <f>C3+C17-C38</f>
        <v>156</v>
      </c>
      <c r="D40" s="171">
        <f t="shared" ref="D40:N40" si="30">D3+D17-D38</f>
        <v>38</v>
      </c>
      <c r="E40" s="171">
        <f t="shared" si="30"/>
        <v>1302</v>
      </c>
      <c r="F40" s="171">
        <f t="shared" si="30"/>
        <v>47</v>
      </c>
      <c r="G40" s="171">
        <f t="shared" si="30"/>
        <v>1522</v>
      </c>
      <c r="H40" s="171">
        <f t="shared" si="30"/>
        <v>66</v>
      </c>
      <c r="I40" s="171">
        <f t="shared" si="30"/>
        <v>153</v>
      </c>
      <c r="J40" s="171">
        <f t="shared" si="30"/>
        <v>149</v>
      </c>
      <c r="K40" s="171">
        <f t="shared" si="30"/>
        <v>99</v>
      </c>
      <c r="L40" s="171">
        <f t="shared" si="30"/>
        <v>59</v>
      </c>
      <c r="M40" s="171">
        <f t="shared" si="30"/>
        <v>59</v>
      </c>
      <c r="N40" s="142">
        <f t="shared" si="30"/>
        <v>59</v>
      </c>
    </row>
    <row r="41" spans="1:28" ht="18" customHeight="1" x14ac:dyDescent="0.25">
      <c r="A41" s="43"/>
      <c r="B41" s="44"/>
      <c r="C41" s="45"/>
      <c r="D41" s="46"/>
      <c r="E41" s="46"/>
      <c r="F41" s="46"/>
      <c r="G41" s="46"/>
    </row>
    <row r="42" spans="1:28" x14ac:dyDescent="0.2">
      <c r="B42" t="s">
        <v>93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2019-08-26T06:53:10Z</dcterms:modified>
</cp:coreProperties>
</file>