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5260" windowHeight="1231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strát_mesačne'!$A$1:$E$34</definedName>
  </definedNames>
  <calcPr calcId="124519"/>
</workbook>
</file>

<file path=xl/calcChain.xml><?xml version="1.0" encoding="utf-8"?>
<calcChain xmlns="http://schemas.openxmlformats.org/spreadsheetml/2006/main">
  <c r="H34" i="4"/>
  <c r="H38" s="1"/>
  <c r="H18" s="1"/>
  <c r="G34"/>
  <c r="G38" s="1"/>
  <c r="G18" s="1"/>
  <c r="F34"/>
  <c r="F38" s="1"/>
  <c r="F18" s="1"/>
  <c r="E34"/>
  <c r="E38" s="1"/>
  <c r="E18" s="1"/>
  <c r="H28"/>
  <c r="G28"/>
  <c r="F28"/>
  <c r="E28"/>
  <c r="H22"/>
  <c r="G22"/>
  <c r="F22"/>
  <c r="E22"/>
  <c r="H13"/>
  <c r="H17" s="1"/>
  <c r="G13"/>
  <c r="G17" s="1"/>
  <c r="F13"/>
  <c r="F17" s="1"/>
  <c r="E13"/>
  <c r="E17" s="1"/>
  <c r="E3"/>
  <c r="E40" s="1"/>
  <c r="F3" s="1"/>
  <c r="F40" s="1"/>
  <c r="G3" s="1"/>
  <c r="G40" s="1"/>
  <c r="H3" s="1"/>
  <c r="H40" s="1"/>
  <c r="E8" i="1"/>
  <c r="G36" i="3"/>
  <c r="D36"/>
  <c r="H39" i="4" l="1"/>
  <c r="H9"/>
  <c r="F39"/>
  <c r="F9"/>
  <c r="E39"/>
  <c r="E9"/>
  <c r="G39"/>
  <c r="G9"/>
  <c r="E14" i="3"/>
  <c r="G22"/>
  <c r="G26" s="1"/>
  <c r="F22"/>
  <c r="F26" s="1"/>
  <c r="G9"/>
  <c r="G14" s="1"/>
  <c r="F9"/>
  <c r="F14" s="1"/>
  <c r="E33"/>
  <c r="E32"/>
  <c r="E31"/>
  <c r="E30"/>
  <c r="E29"/>
  <c r="E28"/>
  <c r="E25"/>
  <c r="E24"/>
  <c r="E23"/>
  <c r="D22"/>
  <c r="D26" s="1"/>
  <c r="C22"/>
  <c r="C26" s="1"/>
  <c r="E21"/>
  <c r="E20"/>
  <c r="E19"/>
  <c r="E18"/>
  <c r="E17"/>
  <c r="E16"/>
  <c r="E13"/>
  <c r="E12"/>
  <c r="E11"/>
  <c r="E10"/>
  <c r="D9"/>
  <c r="D14" s="1"/>
  <c r="C9"/>
  <c r="C14" s="1"/>
  <c r="E8"/>
  <c r="E7"/>
  <c r="E6"/>
  <c r="D34" i="4"/>
  <c r="D38" s="1"/>
  <c r="D18" s="1"/>
  <c r="D28"/>
  <c r="D22"/>
  <c r="D13"/>
  <c r="D17" s="1"/>
  <c r="D3"/>
  <c r="D40" s="1"/>
  <c r="D8" i="1"/>
  <c r="C34" i="4"/>
  <c r="C28"/>
  <c r="C22"/>
  <c r="C38" s="1"/>
  <c r="C18" s="1"/>
  <c r="C13"/>
  <c r="C17" s="1"/>
  <c r="G27" i="3" l="1"/>
  <c r="G34" s="1"/>
  <c r="F27"/>
  <c r="F34" s="1"/>
  <c r="C27"/>
  <c r="C34" s="1"/>
  <c r="H22"/>
  <c r="E26"/>
  <c r="E9"/>
  <c r="E22"/>
  <c r="D27"/>
  <c r="D39" i="4"/>
  <c r="D9"/>
  <c r="C39"/>
  <c r="C9"/>
  <c r="D34" i="3" l="1"/>
  <c r="E34" s="1"/>
  <c r="E27"/>
  <c r="B1" i="4"/>
  <c r="B1" i="1"/>
  <c r="C8"/>
  <c r="H33" i="3"/>
  <c r="H32"/>
  <c r="H31"/>
  <c r="H30"/>
  <c r="H29"/>
  <c r="H28"/>
  <c r="H25"/>
  <c r="H24"/>
  <c r="H23"/>
  <c r="H21"/>
  <c r="H20"/>
  <c r="H19"/>
  <c r="H18"/>
  <c r="H17"/>
  <c r="H16"/>
  <c r="H13"/>
  <c r="H12"/>
  <c r="H11"/>
  <c r="H10"/>
  <c r="H8"/>
  <c r="H7"/>
  <c r="H6"/>
  <c r="N34" i="4"/>
  <c r="N38" s="1"/>
  <c r="M34"/>
  <c r="M38" s="1"/>
  <c r="L34"/>
  <c r="L38" s="1"/>
  <c r="K34"/>
  <c r="K38" s="1"/>
  <c r="J34"/>
  <c r="J38" s="1"/>
  <c r="I34"/>
  <c r="I38" s="1"/>
  <c r="N28"/>
  <c r="M28"/>
  <c r="L28"/>
  <c r="K28"/>
  <c r="J28"/>
  <c r="I28"/>
  <c r="N22"/>
  <c r="M22"/>
  <c r="L22"/>
  <c r="K22"/>
  <c r="J22"/>
  <c r="I22"/>
  <c r="N13"/>
  <c r="N17" s="1"/>
  <c r="N39" s="1"/>
  <c r="M13"/>
  <c r="M17" s="1"/>
  <c r="M39" s="1"/>
  <c r="L13"/>
  <c r="L17" s="1"/>
  <c r="L39" s="1"/>
  <c r="K13"/>
  <c r="K17" s="1"/>
  <c r="K39" s="1"/>
  <c r="J13"/>
  <c r="J17" s="1"/>
  <c r="J39" s="1"/>
  <c r="I13"/>
  <c r="I17" s="1"/>
  <c r="I39" s="1"/>
  <c r="N14" i="1"/>
  <c r="N21" s="1"/>
  <c r="M14"/>
  <c r="M21" s="1"/>
  <c r="L14"/>
  <c r="L21" s="1"/>
  <c r="K14"/>
  <c r="K21" s="1"/>
  <c r="J14"/>
  <c r="J21" s="1"/>
  <c r="I14"/>
  <c r="I21" s="1"/>
  <c r="H14"/>
  <c r="H21" s="1"/>
  <c r="G14"/>
  <c r="G21" s="1"/>
  <c r="F14"/>
  <c r="F21" s="1"/>
  <c r="E14"/>
  <c r="E21" s="1"/>
  <c r="D14"/>
  <c r="D21" s="1"/>
  <c r="C14"/>
  <c r="C21" s="1"/>
  <c r="N6"/>
  <c r="M6"/>
  <c r="L6"/>
  <c r="K6"/>
  <c r="J6"/>
  <c r="I6"/>
  <c r="H6"/>
  <c r="G6"/>
  <c r="F6"/>
  <c r="E6"/>
  <c r="D6"/>
  <c r="C6"/>
  <c r="N4"/>
  <c r="N11" s="1"/>
  <c r="M4"/>
  <c r="M11" s="1"/>
  <c r="L4"/>
  <c r="L11" s="1"/>
  <c r="K4"/>
  <c r="K11" s="1"/>
  <c r="J4"/>
  <c r="J11" s="1"/>
  <c r="I4"/>
  <c r="I11" s="1"/>
  <c r="H4"/>
  <c r="H11" s="1"/>
  <c r="G4"/>
  <c r="G11" s="1"/>
  <c r="F4"/>
  <c r="F11" s="1"/>
  <c r="E4"/>
  <c r="D4"/>
  <c r="C4"/>
  <c r="C11" s="1"/>
  <c r="E11" l="1"/>
  <c r="D11"/>
  <c r="H14" i="3"/>
  <c r="H26"/>
  <c r="H9"/>
  <c r="C40" i="4"/>
  <c r="I3" s="1"/>
  <c r="I40" s="1"/>
  <c r="J3" s="1"/>
  <c r="J40" s="1"/>
  <c r="K3" s="1"/>
  <c r="K40" s="1"/>
  <c r="L3" s="1"/>
  <c r="L40" s="1"/>
  <c r="M3" l="1"/>
  <c r="M40" s="1"/>
  <c r="N3"/>
  <c r="N40" s="1"/>
  <c r="H34" i="3" l="1"/>
  <c r="H27"/>
  <c r="B1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<sst xmlns="http://schemas.openxmlformats.org/spreadsheetml/2006/main" count="148" uniqueCount="131">
  <si>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</si>
  <si>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</si>
  <si>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</si>
  <si>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</si>
  <si>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</si>
  <si>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</si>
  <si>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</si>
  <si>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</si>
  <si>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</si>
  <si>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</si>
  <si>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</si>
  <si>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</si>
  <si>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</si>
  <si>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</si>
  <si>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</si>
  <si>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</si>
  <si>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</si>
  <si>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</si>
  <si>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</si>
  <si>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</si>
  <si>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</si>
  <si>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</si>
  <si>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</si>
  <si>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</si>
  <si>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</si>
  <si>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</si>
  <si>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</si>
  <si>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</si>
  <si>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</si>
  <si>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</si>
  <si>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</si>
  <si>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</si>
  <si>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</si>
  <si>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</si>
  <si>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</si>
  <si>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</si>
  <si>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</si>
  <si>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</si>
  <si>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</si>
  <si>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</si>
  <si>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</si>
  <si>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</si>
  <si>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</si>
  <si>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</si>
  <si>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</si>
  <si>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</si>
  <si>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</si>
  <si>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</si>
  <si>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</si>
  <si>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</si>
  <si>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</si>
  <si>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</si>
  <si>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</si>
  <si>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</si>
  <si>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</si>
  <si>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</si>
  <si>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</si>
  <si>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</si>
  <si>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</si>
  <si>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</si>
  <si>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</si>
  <si>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</si>
  <si>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</si>
  <si>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</si>
  <si>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</si>
  <si>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</si>
  <si>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</si>
  <si>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</si>
  <si>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</si>
  <si>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</si>
  <si>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</si>
  <si>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</si>
  <si>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</si>
  <si>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</si>
  <si>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</si>
  <si>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</si>
  <si>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</si>
  <si>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</si>
  <si>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</si>
  <si>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</si>
  <si>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</si>
  <si>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</si>
  <si>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</si>
  <si>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</si>
  <si>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</si>
  <si>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</si>
  <si>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</si>
  <si>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</si>
  <si>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</si>
  <si>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</si>
  <si>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</si>
  <si>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</si>
  <si>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</si>
  <si>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</si>
  <si>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</si>
  <si>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</si>
  <si>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</si>
  <si>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</si>
  <si>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</si>
  <si>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</si>
  <si>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</si>
  <si>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</si>
  <si>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</si>
  <si>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</si>
  <si>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</si>
  <si>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</si>
  <si>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</si>
  <si>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</si>
  <si>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</si>
  <si>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</si>
  <si>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</si>
  <si>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Skutočnosť 01_2018</t>
  </si>
  <si>
    <t>Výhľad 07_2018</t>
  </si>
  <si>
    <t>Výhľad 08_2018</t>
  </si>
  <si>
    <t>Výhľad 09_2018</t>
  </si>
  <si>
    <t>Výhľad 10_2018</t>
  </si>
  <si>
    <t>Výhľad 11_2018</t>
  </si>
  <si>
    <t>Výhľad 12_2018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</si>
  <si>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</si>
  <si>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</si>
  <si>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</si>
  <si>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</si>
  <si>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</si>
  <si>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Výhľad  4/2018</t>
  </si>
  <si>
    <t>Výhľad  5/2018</t>
  </si>
  <si>
    <t>Uvedený je aj počet JZS, ktorú UNM vykazuje do zdravotných poisťovní na základe zmlúv.</t>
  </si>
  <si>
    <t>Marec 2018</t>
  </si>
  <si>
    <t>Marec</t>
  </si>
  <si>
    <t>Január - Marec</t>
  </si>
  <si>
    <t>Skutočnosť 3/2018</t>
  </si>
  <si>
    <t>Výhľad  6/2018</t>
  </si>
</sst>
</file>

<file path=xl/styles.xml><?xml version="1.0" encoding="utf-8"?>
<styleSheet xmlns="http://schemas.openxmlformats.org/spreadsheetml/2006/main">
  <numFmts count="2">
    <numFmt numFmtId="164" formatCode="#,##0;[Red]\(#,##0\);\-"/>
    <numFmt numFmtId="165" formatCode="#,##0;[Red]\ \(#,##0\);\-"/>
  </numFmts>
  <fonts count="22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7" fillId="0" borderId="0"/>
    <xf numFmtId="0" fontId="17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Fill="1"/>
    <xf numFmtId="0" fontId="6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1" fillId="0" borderId="1" xfId="13" applyNumberFormat="1" applyFont="1" applyBorder="1" applyAlignment="1">
      <alignment horizontal="right"/>
    </xf>
    <xf numFmtId="3" fontId="11" fillId="0" borderId="1" xfId="0" applyNumberFormat="1" applyFont="1" applyBorder="1"/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0" fontId="9" fillId="0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4" fillId="0" borderId="1" xfId="0" applyFont="1" applyBorder="1" applyAlignment="1">
      <alignment horizontal="center"/>
    </xf>
    <xf numFmtId="0" fontId="6" fillId="0" borderId="1" xfId="0" applyFont="1" applyFill="1" applyBorder="1"/>
    <xf numFmtId="16" fontId="11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1" fillId="0" borderId="9" xfId="0" applyFont="1" applyBorder="1" applyAlignment="1">
      <alignment horizontal="center"/>
    </xf>
    <xf numFmtId="16" fontId="11" fillId="0" borderId="9" xfId="0" applyNumberFormat="1" applyFont="1" applyBorder="1"/>
    <xf numFmtId="16" fontId="14" fillId="0" borderId="9" xfId="0" applyNumberFormat="1" applyFont="1" applyBorder="1"/>
    <xf numFmtId="16" fontId="11" fillId="0" borderId="9" xfId="0" applyNumberFormat="1" applyFont="1" applyBorder="1" applyAlignment="1">
      <alignment horizontal="center"/>
    </xf>
    <xf numFmtId="3" fontId="11" fillId="4" borderId="5" xfId="0" applyNumberFormat="1" applyFont="1" applyFill="1" applyBorder="1" applyAlignment="1">
      <alignment horizontal="right"/>
    </xf>
    <xf numFmtId="0" fontId="6" fillId="5" borderId="1" xfId="0" applyFont="1" applyFill="1" applyBorder="1"/>
    <xf numFmtId="3" fontId="11" fillId="5" borderId="1" xfId="0" applyNumberFormat="1" applyFont="1" applyFill="1" applyBorder="1"/>
    <xf numFmtId="0" fontId="11" fillId="0" borderId="0" xfId="0" applyFont="1"/>
    <xf numFmtId="3" fontId="0" fillId="0" borderId="0" xfId="0" applyNumberFormat="1"/>
    <xf numFmtId="3" fontId="6" fillId="0" borderId="0" xfId="0" applyNumberFormat="1" applyFont="1"/>
    <xf numFmtId="3" fontId="11" fillId="0" borderId="10" xfId="0" applyNumberFormat="1" applyFont="1" applyBorder="1"/>
    <xf numFmtId="3" fontId="14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4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0" fillId="0" borderId="6" xfId="0" applyFont="1" applyBorder="1"/>
    <xf numFmtId="0" fontId="12" fillId="0" borderId="0" xfId="0" applyFont="1" applyFill="1" applyBorder="1" applyAlignment="1">
      <alignment horizontal="center"/>
    </xf>
    <xf numFmtId="16" fontId="11" fillId="0" borderId="1" xfId="5" applyNumberFormat="1" applyFont="1" applyBorder="1" applyAlignment="1">
      <alignment horizontal="center"/>
    </xf>
    <xf numFmtId="0" fontId="2" fillId="0" borderId="1" xfId="5" applyFill="1" applyBorder="1" applyAlignment="1">
      <alignment horizontal="left"/>
    </xf>
    <xf numFmtId="0" fontId="3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3" fillId="0" borderId="15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3" fontId="11" fillId="4" borderId="25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3" fontId="14" fillId="0" borderId="1" xfId="0" applyNumberFormat="1" applyFont="1" applyFill="1" applyBorder="1"/>
    <xf numFmtId="3" fontId="11" fillId="0" borderId="10" xfId="0" applyNumberFormat="1" applyFont="1" applyFill="1" applyBorder="1"/>
    <xf numFmtId="0" fontId="11" fillId="0" borderId="9" xfId="0" applyFont="1" applyFill="1" applyBorder="1" applyAlignment="1">
      <alignment horizontal="center"/>
    </xf>
    <xf numFmtId="3" fontId="14" fillId="0" borderId="1" xfId="13" applyNumberFormat="1" applyFont="1" applyFill="1" applyBorder="1" applyAlignment="1">
      <alignment horizontal="right"/>
    </xf>
    <xf numFmtId="3" fontId="14" fillId="0" borderId="10" xfId="0" applyNumberFormat="1" applyFont="1" applyFill="1" applyBorder="1"/>
    <xf numFmtId="3" fontId="11" fillId="0" borderId="1" xfId="13" applyNumberFormat="1" applyFont="1" applyFill="1" applyBorder="1" applyAlignment="1">
      <alignment horizontal="right"/>
    </xf>
    <xf numFmtId="0" fontId="11" fillId="0" borderId="2" xfId="0" applyNumberFormat="1" applyFont="1" applyFill="1" applyBorder="1"/>
    <xf numFmtId="0" fontId="12" fillId="0" borderId="9" xfId="0" applyFont="1" applyFill="1" applyBorder="1"/>
    <xf numFmtId="0" fontId="11" fillId="0" borderId="2" xfId="0" applyNumberFormat="1" applyFont="1" applyBorder="1"/>
    <xf numFmtId="0" fontId="11" fillId="0" borderId="2" xfId="0" applyNumberFormat="1" applyFont="1" applyBorder="1" applyAlignment="1">
      <alignment horizontal="left"/>
    </xf>
    <xf numFmtId="0" fontId="14" fillId="3" borderId="2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NumberFormat="1" applyFont="1" applyFill="1" applyBorder="1" applyAlignment="1">
      <alignment horizontal="left"/>
    </xf>
    <xf numFmtId="0" fontId="12" fillId="4" borderId="16" xfId="0" applyNumberFormat="1" applyFont="1" applyFill="1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1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49" fontId="18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3" fillId="3" borderId="0" xfId="5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12" xfId="0" applyFont="1" applyFill="1" applyBorder="1"/>
    <xf numFmtId="0" fontId="11" fillId="0" borderId="27" xfId="0" applyNumberFormat="1" applyFont="1" applyFill="1" applyBorder="1"/>
    <xf numFmtId="3" fontId="11" fillId="0" borderId="13" xfId="0" applyNumberFormat="1" applyFont="1" applyFill="1" applyBorder="1" applyAlignment="1">
      <alignment horizontal="right"/>
    </xf>
    <xf numFmtId="3" fontId="11" fillId="0" borderId="13" xfId="0" applyNumberFormat="1" applyFont="1" applyFill="1" applyBorder="1"/>
    <xf numFmtId="3" fontId="14" fillId="0" borderId="13" xfId="0" applyNumberFormat="1" applyFont="1" applyFill="1" applyBorder="1"/>
    <xf numFmtId="3" fontId="11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3" fillId="11" borderId="1" xfId="0" applyFont="1" applyFill="1" applyBorder="1"/>
    <xf numFmtId="3" fontId="3" fillId="11" borderId="2" xfId="0" applyNumberFormat="1" applyFont="1" applyFill="1" applyBorder="1" applyAlignment="1">
      <alignment horizontal="right"/>
    </xf>
    <xf numFmtId="0" fontId="4" fillId="15" borderId="3" xfId="0" applyFont="1" applyFill="1" applyBorder="1" applyAlignment="1">
      <alignment horizontal="center" vertical="center" wrapText="1"/>
    </xf>
    <xf numFmtId="0" fontId="4" fillId="15" borderId="26" xfId="0" applyFont="1" applyFill="1" applyBorder="1" applyAlignment="1">
      <alignment horizontal="center" vertical="center" wrapText="1"/>
    </xf>
    <xf numFmtId="0" fontId="12" fillId="14" borderId="7" xfId="0" applyFont="1" applyFill="1" applyBorder="1"/>
    <xf numFmtId="0" fontId="11" fillId="14" borderId="8" xfId="0" applyNumberFormat="1" applyFont="1" applyFill="1" applyBorder="1"/>
    <xf numFmtId="0" fontId="12" fillId="16" borderId="7" xfId="0" applyFont="1" applyFill="1" applyBorder="1"/>
    <xf numFmtId="0" fontId="11" fillId="16" borderId="8" xfId="0" applyNumberFormat="1" applyFont="1" applyFill="1" applyBorder="1"/>
    <xf numFmtId="0" fontId="11" fillId="8" borderId="9" xfId="0" applyFont="1" applyFill="1" applyBorder="1" applyAlignment="1">
      <alignment horizontal="center"/>
    </xf>
    <xf numFmtId="0" fontId="11" fillId="8" borderId="2" xfId="0" applyNumberFormat="1" applyFont="1" applyFill="1" applyBorder="1"/>
    <xf numFmtId="3" fontId="14" fillId="8" borderId="1" xfId="13" applyNumberFormat="1" applyFont="1" applyFill="1" applyBorder="1" applyAlignment="1">
      <alignment horizontal="right"/>
    </xf>
    <xf numFmtId="0" fontId="11" fillId="7" borderId="9" xfId="0" applyFont="1" applyFill="1" applyBorder="1" applyAlignment="1">
      <alignment horizontal="center"/>
    </xf>
    <xf numFmtId="0" fontId="11" fillId="7" borderId="2" xfId="0" applyNumberFormat="1" applyFont="1" applyFill="1" applyBorder="1" applyAlignment="1">
      <alignment horizontal="lef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1" fillId="7" borderId="1" xfId="13" applyNumberFormat="1" applyFont="1" applyFill="1" applyBorder="1" applyAlignment="1">
      <alignment horizontal="right"/>
    </xf>
    <xf numFmtId="3" fontId="11" fillId="7" borderId="10" xfId="13" applyNumberFormat="1" applyFont="1" applyFill="1" applyBorder="1" applyAlignment="1">
      <alignment horizontal="right"/>
    </xf>
    <xf numFmtId="3" fontId="14" fillId="14" borderId="8" xfId="13" applyNumberFormat="1" applyFont="1" applyFill="1" applyBorder="1" applyAlignment="1">
      <alignment horizontal="right"/>
    </xf>
    <xf numFmtId="0" fontId="11" fillId="16" borderId="12" xfId="0" applyFont="1" applyFill="1" applyBorder="1" applyAlignment="1">
      <alignment horizontal="center"/>
    </xf>
    <xf numFmtId="0" fontId="11" fillId="16" borderId="27" xfId="0" applyNumberFormat="1" applyFont="1" applyFill="1" applyBorder="1"/>
    <xf numFmtId="3" fontId="14" fillId="16" borderId="13" xfId="0" applyNumberFormat="1" applyFont="1" applyFill="1" applyBorder="1"/>
    <xf numFmtId="3" fontId="14" fillId="16" borderId="24" xfId="0" applyNumberFormat="1" applyFont="1" applyFill="1" applyBorder="1"/>
    <xf numFmtId="0" fontId="11" fillId="14" borderId="9" xfId="0" applyFont="1" applyFill="1" applyBorder="1" applyAlignment="1">
      <alignment horizontal="center"/>
    </xf>
    <xf numFmtId="0" fontId="11" fillId="14" borderId="2" xfId="0" applyNumberFormat="1" applyFont="1" applyFill="1" applyBorder="1"/>
    <xf numFmtId="3" fontId="11" fillId="14" borderId="1" xfId="13" applyNumberFormat="1" applyFont="1" applyFill="1" applyBorder="1" applyAlignment="1">
      <alignment horizontal="right"/>
    </xf>
    <xf numFmtId="3" fontId="11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6" fillId="12" borderId="8" xfId="0" applyNumberFormat="1" applyFont="1" applyFill="1" applyBorder="1"/>
    <xf numFmtId="3" fontId="16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0" fillId="13" borderId="28" xfId="0" applyNumberFormat="1" applyFont="1" applyFill="1" applyBorder="1" applyAlignment="1"/>
    <xf numFmtId="0" fontId="8" fillId="13" borderId="29" xfId="0" applyNumberFormat="1" applyFont="1" applyFill="1" applyBorder="1" applyAlignment="1"/>
    <xf numFmtId="3" fontId="12" fillId="13" borderId="30" xfId="0" applyNumberFormat="1" applyFont="1" applyFill="1" applyBorder="1" applyAlignment="1">
      <alignment horizontal="right"/>
    </xf>
    <xf numFmtId="3" fontId="12" fillId="13" borderId="30" xfId="0" applyNumberFormat="1" applyFont="1" applyFill="1" applyBorder="1"/>
    <xf numFmtId="3" fontId="12" fillId="13" borderId="31" xfId="0" applyNumberFormat="1" applyFont="1" applyFill="1" applyBorder="1"/>
    <xf numFmtId="3" fontId="12" fillId="13" borderId="3" xfId="0" applyNumberFormat="1" applyFont="1" applyFill="1" applyBorder="1" applyAlignment="1">
      <alignment horizontal="right"/>
    </xf>
    <xf numFmtId="3" fontId="12" fillId="13" borderId="26" xfId="0" applyNumberFormat="1" applyFont="1" applyFill="1" applyBorder="1" applyAlignment="1">
      <alignment horizontal="right"/>
    </xf>
    <xf numFmtId="3" fontId="12" fillId="16" borderId="8" xfId="0" applyNumberFormat="1" applyFont="1" applyFill="1" applyBorder="1" applyAlignment="1">
      <alignment horizontal="right"/>
    </xf>
    <xf numFmtId="0" fontId="0" fillId="0" borderId="0" xfId="0" applyFill="1" applyAlignment="1"/>
    <xf numFmtId="3" fontId="6" fillId="0" borderId="1" xfId="0" applyNumberFormat="1" applyFont="1" applyBorder="1"/>
    <xf numFmtId="49" fontId="0" fillId="0" borderId="0" xfId="0" applyNumberFormat="1"/>
    <xf numFmtId="3" fontId="13" fillId="11" borderId="1" xfId="13" applyNumberFormat="1" applyFont="1" applyFill="1" applyBorder="1"/>
    <xf numFmtId="3" fontId="11" fillId="16" borderId="8" xfId="0" applyNumberFormat="1" applyFont="1" applyFill="1" applyBorder="1"/>
    <xf numFmtId="3" fontId="20" fillId="16" borderId="8" xfId="0" applyNumberFormat="1" applyFont="1" applyFill="1" applyBorder="1"/>
    <xf numFmtId="3" fontId="11" fillId="16" borderId="11" xfId="0" applyNumberFormat="1" applyFont="1" applyFill="1" applyBorder="1"/>
    <xf numFmtId="3" fontId="14" fillId="8" borderId="10" xfId="13" applyNumberFormat="1" applyFont="1" applyFill="1" applyBorder="1" applyAlignment="1">
      <alignment horizontal="right"/>
    </xf>
    <xf numFmtId="3" fontId="11" fillId="14" borderId="8" xfId="0" applyNumberFormat="1" applyFont="1" applyFill="1" applyBorder="1"/>
    <xf numFmtId="3" fontId="20" fillId="14" borderId="8" xfId="0" applyNumberFormat="1" applyFont="1" applyFill="1" applyBorder="1"/>
    <xf numFmtId="3" fontId="11" fillId="14" borderId="11" xfId="0" applyNumberFormat="1" applyFont="1" applyFill="1" applyBorder="1"/>
    <xf numFmtId="9" fontId="3" fillId="17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 applyAlignment="1">
      <alignment horizontal="right"/>
    </xf>
    <xf numFmtId="9" fontId="3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3" fillId="17" borderId="1" xfId="0" applyNumberFormat="1" applyFont="1" applyFill="1" applyBorder="1" applyAlignment="1">
      <alignment horizontal="right"/>
    </xf>
    <xf numFmtId="3" fontId="2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2" fillId="13" borderId="30" xfId="0" applyNumberFormat="1" applyFont="1" applyFill="1" applyBorder="1" applyAlignment="1">
      <alignment wrapText="1"/>
    </xf>
    <xf numFmtId="3" fontId="21" fillId="0" borderId="1" xfId="0" applyNumberFormat="1" applyFont="1" applyBorder="1"/>
    <xf numFmtId="0" fontId="21" fillId="0" borderId="1" xfId="0" applyFont="1" applyBorder="1"/>
    <xf numFmtId="3" fontId="21" fillId="0" borderId="1" xfId="0" applyNumberFormat="1" applyFont="1" applyFill="1" applyBorder="1"/>
    <xf numFmtId="1" fontId="21" fillId="0" borderId="1" xfId="0" applyNumberFormat="1" applyFont="1" applyBorder="1"/>
    <xf numFmtId="49" fontId="18" fillId="9" borderId="1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0" fillId="13" borderId="21" xfId="0" applyNumberFormat="1" applyFont="1" applyFill="1" applyBorder="1" applyAlignment="1">
      <alignment horizontal="center"/>
    </xf>
    <xf numFmtId="0" fontId="10" fillId="13" borderId="22" xfId="0" applyNumberFormat="1" applyFont="1" applyFill="1" applyBorder="1" applyAlignment="1">
      <alignment horizontal="center"/>
    </xf>
    <xf numFmtId="0" fontId="19" fillId="15" borderId="28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horizontal="left" vertical="center"/>
    </xf>
  </cellXfs>
  <cellStyles count="15">
    <cellStyle name="čiarky 2" xfId="1"/>
    <cellStyle name="Normal 2" xfId="2"/>
    <cellStyle name="Normal 2 2" xfId="3"/>
    <cellStyle name="Normálna 2" xfId="4"/>
    <cellStyle name="Normálna 3" xfId="5"/>
    <cellStyle name="Normálna 4" xfId="6"/>
    <cellStyle name="normálne" xfId="0" builtinId="0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>
      <c r="A1" s="16"/>
      <c r="B1" s="17"/>
    </row>
    <row r="2" spans="1:2" ht="23.25" customHeight="1">
      <c r="A2" s="19"/>
      <c r="B2" s="20"/>
    </row>
    <row r="3" spans="1:2" ht="23.25" customHeight="1">
      <c r="A3" s="21"/>
      <c r="B3" s="20"/>
    </row>
    <row r="4" spans="1:2" ht="23.25" customHeight="1">
      <c r="A4" s="21"/>
      <c r="B4" s="20"/>
    </row>
    <row r="5" spans="1:2" ht="23.25" customHeight="1">
      <c r="A5" s="21"/>
      <c r="B5" s="20"/>
    </row>
    <row r="6" spans="1:2" ht="23.25" customHeight="1">
      <c r="A6" s="46" t="s">
        <v>49</v>
      </c>
      <c r="B6" s="20"/>
    </row>
    <row r="7" spans="1:2" ht="23.25" customHeight="1">
      <c r="A7" s="22"/>
      <c r="B7" s="20"/>
    </row>
    <row r="8" spans="1:2" ht="23.25" customHeight="1">
      <c r="A8" s="23"/>
      <c r="B8" s="20"/>
    </row>
    <row r="9" spans="1:2" ht="23.25" customHeight="1">
      <c r="A9" s="24" t="s">
        <v>95</v>
      </c>
      <c r="B9" s="20"/>
    </row>
    <row r="10" spans="1:2" ht="23.25" customHeight="1">
      <c r="B10" s="20"/>
    </row>
    <row r="11" spans="1:2" ht="23.25" customHeight="1">
      <c r="B11" s="20"/>
    </row>
    <row r="12" spans="1:2" ht="23.25" customHeight="1">
      <c r="B12" s="20"/>
    </row>
    <row r="13" spans="1:2" ht="23.25" customHeight="1">
      <c r="A13" s="21"/>
      <c r="B13" s="20"/>
    </row>
    <row r="14" spans="1:2" ht="23.25" customHeight="1">
      <c r="A14" s="21"/>
      <c r="B14" s="20"/>
    </row>
    <row r="15" spans="1:2" ht="23.25" customHeight="1">
      <c r="A15" s="21"/>
      <c r="B15" s="20"/>
    </row>
    <row r="16" spans="1:2" ht="23.25" customHeight="1">
      <c r="A16" s="25"/>
      <c r="B16" s="20"/>
    </row>
    <row r="17" spans="1:2" ht="20.25" customHeight="1">
      <c r="A17" s="26" t="s">
        <v>126</v>
      </c>
      <c r="B17" s="20"/>
    </row>
    <row r="18" spans="1:2" ht="23.25" customHeight="1">
      <c r="A18" s="21"/>
      <c r="B18" s="20"/>
    </row>
    <row r="19" spans="1:2" ht="23.25" customHeight="1">
      <c r="A19" s="27"/>
      <c r="B19" s="20"/>
    </row>
    <row r="20" spans="1:2" ht="23.25" customHeight="1">
      <c r="A20" s="200" t="s">
        <v>92</v>
      </c>
      <c r="B20" s="20"/>
    </row>
    <row r="21" spans="1:2" ht="23.25" customHeight="1">
      <c r="A21" s="18" t="s">
        <v>93</v>
      </c>
      <c r="B21" s="20"/>
    </row>
    <row r="22" spans="1:2" ht="23.25" customHeight="1">
      <c r="A22" s="18" t="s">
        <v>94</v>
      </c>
      <c r="B22" s="20"/>
    </row>
    <row r="23" spans="1:2" ht="23.25" customHeight="1">
      <c r="A23" s="21"/>
      <c r="B23" s="20"/>
    </row>
    <row r="24" spans="1:2" ht="23.25" customHeight="1">
      <c r="A24" s="28"/>
      <c r="B24" s="20"/>
    </row>
    <row r="25" spans="1:2">
      <c r="A25" s="21" t="s">
        <v>96</v>
      </c>
    </row>
    <row r="26" spans="1:2">
      <c r="A26" s="21" t="s">
        <v>97</v>
      </c>
    </row>
    <row r="27" spans="1: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60"/>
  <sheetViews>
    <sheetView showGridLines="0" workbookViewId="0">
      <selection activeCell="B1" sqref="B1"/>
    </sheetView>
  </sheetViews>
  <sheetFormatPr defaultRowHeight="12.75"/>
  <cols>
    <col min="1" max="1" width="4.7109375" style="1" customWidth="1"/>
    <col min="2" max="2" width="39.7109375" style="30" customWidth="1"/>
    <col min="3" max="3" width="16.7109375" style="31" customWidth="1"/>
    <col min="4" max="5" width="16.7109375" style="32" customWidth="1"/>
    <col min="6" max="8" width="16.7109375" style="1" customWidth="1"/>
    <col min="9" max="16384" width="9.140625" style="1"/>
  </cols>
  <sheetData>
    <row r="1" spans="1:8" ht="20.100000000000001" customHeight="1">
      <c r="A1" s="29"/>
      <c r="B1" s="30" t="str">
        <f>Cover!A9</f>
        <v>Univerzitná nemocnica Martin</v>
      </c>
      <c r="F1" s="31"/>
      <c r="G1" s="32"/>
      <c r="H1" s="32" t="s">
        <v>119</v>
      </c>
    </row>
    <row r="2" spans="1:8" ht="20.100000000000001" customHeight="1">
      <c r="A2" s="230" t="s">
        <v>0</v>
      </c>
      <c r="B2" s="231"/>
      <c r="C2" s="227" t="s">
        <v>9</v>
      </c>
      <c r="D2" s="228"/>
      <c r="E2" s="229"/>
      <c r="F2" s="227" t="s">
        <v>9</v>
      </c>
      <c r="G2" s="228"/>
      <c r="H2" s="229"/>
    </row>
    <row r="3" spans="1:8" ht="20.100000000000001" customHeight="1">
      <c r="A3" s="232"/>
      <c r="B3" s="233"/>
      <c r="C3" s="227" t="s">
        <v>127</v>
      </c>
      <c r="D3" s="228"/>
      <c r="E3" s="229"/>
      <c r="F3" s="227" t="s">
        <v>128</v>
      </c>
      <c r="G3" s="228"/>
      <c r="H3" s="229"/>
    </row>
    <row r="4" spans="1:8" ht="20.100000000000001" customHeight="1">
      <c r="A4" s="234"/>
      <c r="B4" s="233"/>
      <c r="C4" s="126" t="s">
        <v>10</v>
      </c>
      <c r="D4" s="127" t="s">
        <v>11</v>
      </c>
      <c r="E4" s="127" t="s">
        <v>72</v>
      </c>
      <c r="F4" s="126" t="s">
        <v>10</v>
      </c>
      <c r="G4" s="127" t="s">
        <v>11</v>
      </c>
      <c r="H4" s="127" t="s">
        <v>72</v>
      </c>
    </row>
    <row r="5" spans="1:8" ht="20.100000000000001" customHeight="1">
      <c r="A5" s="93" t="s">
        <v>51</v>
      </c>
      <c r="B5" s="97"/>
      <c r="C5" s="100"/>
      <c r="D5" s="99"/>
      <c r="E5" s="99"/>
      <c r="F5" s="100"/>
      <c r="G5" s="99"/>
      <c r="H5" s="99"/>
    </row>
    <row r="6" spans="1:8" ht="20.100000000000001" customHeight="1">
      <c r="A6" s="33">
        <v>1</v>
      </c>
      <c r="B6" s="98" t="s">
        <v>12</v>
      </c>
      <c r="C6" s="223">
        <v>4630</v>
      </c>
      <c r="D6" s="201">
        <v>5089.2204499999998</v>
      </c>
      <c r="E6" s="133">
        <f t="shared" ref="E6:E13" si="0">D6/C6</f>
        <v>1.0991836825053996</v>
      </c>
      <c r="F6" s="218">
        <v>14830.008450000001</v>
      </c>
      <c r="G6" s="218">
        <v>15289.228899999998</v>
      </c>
      <c r="H6" s="133">
        <f>G6/F6</f>
        <v>1.0309656229494595</v>
      </c>
    </row>
    <row r="7" spans="1:8" ht="20.100000000000001" customHeight="1">
      <c r="A7" s="33">
        <v>2</v>
      </c>
      <c r="B7" s="8" t="s">
        <v>13</v>
      </c>
      <c r="C7" s="223">
        <v>1245</v>
      </c>
      <c r="D7" s="201">
        <v>1310.09394</v>
      </c>
      <c r="E7" s="133">
        <f t="shared" si="0"/>
        <v>1.0522842891566264</v>
      </c>
      <c r="F7" s="218">
        <v>3759.1874200000002</v>
      </c>
      <c r="G7" s="218">
        <v>3824.2813599999999</v>
      </c>
      <c r="H7" s="133">
        <f t="shared" ref="H7:H14" si="1">G7/F7</f>
        <v>1.0173159602667536</v>
      </c>
    </row>
    <row r="8" spans="1:8" ht="20.100000000000001" customHeight="1">
      <c r="A8" s="33">
        <v>3</v>
      </c>
      <c r="B8" s="5" t="s">
        <v>14</v>
      </c>
      <c r="C8" s="224">
        <v>261</v>
      </c>
      <c r="D8" s="201">
        <v>318.71371000000005</v>
      </c>
      <c r="E8" s="133">
        <f t="shared" si="0"/>
        <v>1.2211253256704984</v>
      </c>
      <c r="F8" s="218">
        <v>693.21069999999997</v>
      </c>
      <c r="G8" s="218">
        <v>750.92441000000008</v>
      </c>
      <c r="H8" s="133">
        <f t="shared" si="1"/>
        <v>1.0832556537283689</v>
      </c>
    </row>
    <row r="9" spans="1:8" ht="20.100000000000001" customHeight="1">
      <c r="A9" s="92">
        <v>4</v>
      </c>
      <c r="B9" s="121" t="s">
        <v>15</v>
      </c>
      <c r="C9" s="131">
        <f t="shared" ref="C9:G9" si="2">SUM(C6:C8)</f>
        <v>6136</v>
      </c>
      <c r="D9" s="131">
        <f t="shared" si="2"/>
        <v>6718.0280999999995</v>
      </c>
      <c r="E9" s="136">
        <f t="shared" si="0"/>
        <v>1.094854644719687</v>
      </c>
      <c r="F9" s="131">
        <f t="shared" si="2"/>
        <v>19282.406570000003</v>
      </c>
      <c r="G9" s="131">
        <f t="shared" si="2"/>
        <v>19864.434669999999</v>
      </c>
      <c r="H9" s="136">
        <f t="shared" si="1"/>
        <v>1.0301844117790528</v>
      </c>
    </row>
    <row r="10" spans="1:8" s="52" customFormat="1" ht="20.100000000000001" customHeight="1">
      <c r="A10" s="53">
        <v>5</v>
      </c>
      <c r="B10" s="54" t="s">
        <v>16</v>
      </c>
      <c r="C10" s="225">
        <v>464</v>
      </c>
      <c r="D10" s="201">
        <v>461.31986000000001</v>
      </c>
      <c r="E10" s="134">
        <f t="shared" si="0"/>
        <v>0.99422383620689658</v>
      </c>
      <c r="F10" s="218">
        <v>1295.7474699999998</v>
      </c>
      <c r="G10" s="218">
        <v>1293.0673299999999</v>
      </c>
      <c r="H10" s="134">
        <f t="shared" si="1"/>
        <v>0.99793158770358248</v>
      </c>
    </row>
    <row r="11" spans="1:8" s="52" customFormat="1" ht="20.100000000000001" customHeight="1">
      <c r="A11" s="76">
        <v>6</v>
      </c>
      <c r="B11" s="65" t="s">
        <v>52</v>
      </c>
      <c r="C11" s="223">
        <v>45.5</v>
      </c>
      <c r="D11" s="201">
        <v>6.8253999999999992</v>
      </c>
      <c r="E11" s="134">
        <f t="shared" si="0"/>
        <v>0.15000879120879118</v>
      </c>
      <c r="F11" s="218">
        <v>90.267179999999996</v>
      </c>
      <c r="G11" s="218">
        <v>51.592579999999998</v>
      </c>
      <c r="H11" s="134">
        <f t="shared" si="1"/>
        <v>0.57155413517958575</v>
      </c>
    </row>
    <row r="12" spans="1:8" s="52" customFormat="1" ht="20.100000000000001" customHeight="1">
      <c r="A12" s="76">
        <v>7</v>
      </c>
      <c r="B12" s="65" t="s">
        <v>53</v>
      </c>
      <c r="C12" s="224">
        <v>109</v>
      </c>
      <c r="D12" s="201">
        <v>113.404</v>
      </c>
      <c r="E12" s="134">
        <f t="shared" si="0"/>
        <v>1.0404036697247707</v>
      </c>
      <c r="F12" s="218">
        <v>323.42099999999999</v>
      </c>
      <c r="G12" s="218">
        <v>327.82499999999999</v>
      </c>
      <c r="H12" s="134">
        <f t="shared" si="1"/>
        <v>1.0136169265446584</v>
      </c>
    </row>
    <row r="13" spans="1:8" ht="20.100000000000001" customHeight="1">
      <c r="A13" s="76">
        <v>8</v>
      </c>
      <c r="B13" s="65" t="s">
        <v>54</v>
      </c>
      <c r="C13" s="224">
        <v>29</v>
      </c>
      <c r="D13" s="201">
        <v>30.950590000000002</v>
      </c>
      <c r="E13" s="134">
        <f t="shared" si="0"/>
        <v>1.0672617241379312</v>
      </c>
      <c r="F13" s="218">
        <v>89.579399999999993</v>
      </c>
      <c r="G13" s="218">
        <v>91.529989999999998</v>
      </c>
      <c r="H13" s="134">
        <f t="shared" si="1"/>
        <v>1.021774983980692</v>
      </c>
    </row>
    <row r="14" spans="1:8" ht="20.100000000000001" customHeight="1">
      <c r="A14" s="120">
        <v>9</v>
      </c>
      <c r="B14" s="151" t="s">
        <v>17</v>
      </c>
      <c r="C14" s="219">
        <f t="shared" ref="C14:G14" si="3">C9+C10+C11+C13</f>
        <v>6674.5</v>
      </c>
      <c r="D14" s="152">
        <f t="shared" si="3"/>
        <v>7217.1239499999992</v>
      </c>
      <c r="E14" s="153">
        <f>D14/C14</f>
        <v>1.0812980672709565</v>
      </c>
      <c r="F14" s="219">
        <f t="shared" si="3"/>
        <v>20758.000619999999</v>
      </c>
      <c r="G14" s="219">
        <f t="shared" si="3"/>
        <v>21300.62457</v>
      </c>
      <c r="H14" s="153">
        <f t="shared" si="1"/>
        <v>1.0261404727716017</v>
      </c>
    </row>
    <row r="15" spans="1:8" ht="20.100000000000001" customHeight="1">
      <c r="A15" s="93" t="s">
        <v>18</v>
      </c>
      <c r="B15" s="97"/>
      <c r="C15" s="132"/>
      <c r="D15" s="129"/>
      <c r="E15" s="135"/>
      <c r="F15" s="220"/>
      <c r="G15" s="220"/>
      <c r="H15" s="135"/>
    </row>
    <row r="16" spans="1:8" ht="20.100000000000001" customHeight="1">
      <c r="A16" s="33">
        <v>10</v>
      </c>
      <c r="B16" s="94" t="s">
        <v>19</v>
      </c>
      <c r="C16" s="223">
        <v>3970</v>
      </c>
      <c r="D16" s="201">
        <v>4020.1410000000001</v>
      </c>
      <c r="E16" s="133">
        <f t="shared" ref="E16:E34" si="4">D16/C16</f>
        <v>1.0126299748110832</v>
      </c>
      <c r="F16" s="218">
        <v>11752.322340000001</v>
      </c>
      <c r="G16" s="218">
        <v>11802.46334</v>
      </c>
      <c r="H16" s="133">
        <f t="shared" ref="H16:H32" si="5">G16/F16</f>
        <v>1.0042664758972224</v>
      </c>
    </row>
    <row r="17" spans="1:8" ht="20.100000000000001" customHeight="1">
      <c r="A17" s="79">
        <v>41285</v>
      </c>
      <c r="B17" s="83" t="s">
        <v>20</v>
      </c>
      <c r="C17" s="223">
        <v>870.55211212507879</v>
      </c>
      <c r="D17" s="201">
        <v>800.23613999999998</v>
      </c>
      <c r="E17" s="134">
        <f t="shared" si="4"/>
        <v>0.91922830219384277</v>
      </c>
      <c r="F17" s="218">
        <v>2451.1562521250789</v>
      </c>
      <c r="G17" s="218">
        <v>2380.8402799999999</v>
      </c>
      <c r="H17" s="134">
        <f t="shared" si="5"/>
        <v>0.97131314167992466</v>
      </c>
    </row>
    <row r="18" spans="1:8" ht="20.100000000000001" customHeight="1">
      <c r="A18" s="90">
        <v>41316</v>
      </c>
      <c r="B18" s="36" t="s">
        <v>83</v>
      </c>
      <c r="C18" s="223">
        <v>168.12155403409682</v>
      </c>
      <c r="D18" s="201">
        <v>134.03914</v>
      </c>
      <c r="E18" s="134">
        <f t="shared" si="4"/>
        <v>0.79727516659056974</v>
      </c>
      <c r="F18" s="218">
        <v>421.79493403409685</v>
      </c>
      <c r="G18" s="218">
        <v>387.71252000000004</v>
      </c>
      <c r="H18" s="134">
        <f t="shared" si="5"/>
        <v>0.91919672029218424</v>
      </c>
    </row>
    <row r="19" spans="1:8" ht="20.100000000000001" customHeight="1">
      <c r="A19" s="90">
        <v>41344</v>
      </c>
      <c r="B19" s="36" t="s">
        <v>84</v>
      </c>
      <c r="C19" s="223">
        <v>90.07025124031513</v>
      </c>
      <c r="D19" s="201">
        <v>111.55532000000001</v>
      </c>
      <c r="E19" s="134">
        <f t="shared" si="4"/>
        <v>1.2385367917134025</v>
      </c>
      <c r="F19" s="218">
        <v>225.76894124031514</v>
      </c>
      <c r="G19" s="218">
        <v>247.25400999999999</v>
      </c>
      <c r="H19" s="134">
        <f t="shared" si="5"/>
        <v>1.0951639700379137</v>
      </c>
    </row>
    <row r="20" spans="1:8" ht="20.100000000000001" customHeight="1">
      <c r="A20" s="90">
        <v>41375</v>
      </c>
      <c r="B20" s="35" t="s">
        <v>85</v>
      </c>
      <c r="C20" s="223">
        <v>1359.6448809818889</v>
      </c>
      <c r="D20" s="201">
        <v>1361.1743200000001</v>
      </c>
      <c r="E20" s="134">
        <f t="shared" si="4"/>
        <v>1.0011248812388471</v>
      </c>
      <c r="F20" s="218">
        <v>3969.5186109818887</v>
      </c>
      <c r="G20" s="218">
        <v>3971.0480499999999</v>
      </c>
      <c r="H20" s="134">
        <f t="shared" si="5"/>
        <v>1.0003852958426445</v>
      </c>
    </row>
    <row r="21" spans="1:8" ht="20.100000000000001" customHeight="1">
      <c r="A21" s="90">
        <v>41405</v>
      </c>
      <c r="B21" s="35" t="s">
        <v>21</v>
      </c>
      <c r="C21" s="223">
        <v>161.65008966043428</v>
      </c>
      <c r="D21" s="201">
        <v>148.64170000000001</v>
      </c>
      <c r="E21" s="134">
        <f t="shared" si="4"/>
        <v>0.91952748255345873</v>
      </c>
      <c r="F21" s="218">
        <v>476.8660396604343</v>
      </c>
      <c r="G21" s="218">
        <v>463.85765000000004</v>
      </c>
      <c r="H21" s="134">
        <f t="shared" si="5"/>
        <v>0.97272108185834072</v>
      </c>
    </row>
    <row r="22" spans="1:8" ht="20.100000000000001" customHeight="1">
      <c r="A22" s="91">
        <v>11</v>
      </c>
      <c r="B22" s="158" t="s">
        <v>22</v>
      </c>
      <c r="C22" s="139">
        <f t="shared" ref="C22:G22" si="6">C17+C18+C19+C20+C21</f>
        <v>2650.0388880418141</v>
      </c>
      <c r="D22" s="139">
        <f t="shared" si="6"/>
        <v>2555.6466200000004</v>
      </c>
      <c r="E22" s="159">
        <f t="shared" si="4"/>
        <v>0.96438079891289341</v>
      </c>
      <c r="F22" s="139">
        <f t="shared" si="6"/>
        <v>7545.1047780418148</v>
      </c>
      <c r="G22" s="139">
        <f t="shared" si="6"/>
        <v>7450.7125099999994</v>
      </c>
      <c r="H22" s="159">
        <f>G22/F22</f>
        <v>0.98748960142786602</v>
      </c>
    </row>
    <row r="23" spans="1:8" ht="20.100000000000001" customHeight="1">
      <c r="A23" s="33">
        <v>12</v>
      </c>
      <c r="B23" s="36" t="s">
        <v>23</v>
      </c>
      <c r="C23" s="223">
        <v>148.34606106607285</v>
      </c>
      <c r="D23" s="201">
        <v>176.68923000000001</v>
      </c>
      <c r="E23" s="134">
        <f t="shared" si="4"/>
        <v>1.1910611493843655</v>
      </c>
      <c r="F23" s="218">
        <v>521.34622106607287</v>
      </c>
      <c r="G23" s="218">
        <v>549.68939</v>
      </c>
      <c r="H23" s="134">
        <f t="shared" si="5"/>
        <v>1.0543653483782229</v>
      </c>
    </row>
    <row r="24" spans="1:8" ht="20.100000000000001" customHeight="1">
      <c r="A24" s="33">
        <v>13</v>
      </c>
      <c r="B24" s="35" t="s">
        <v>24</v>
      </c>
      <c r="C24" s="223">
        <v>102.8401152452375</v>
      </c>
      <c r="D24" s="201">
        <v>98.755990000000011</v>
      </c>
      <c r="E24" s="134">
        <f t="shared" si="4"/>
        <v>0.96028665238756017</v>
      </c>
      <c r="F24" s="218">
        <v>385.33229524523745</v>
      </c>
      <c r="G24" s="218">
        <v>381.24816999999996</v>
      </c>
      <c r="H24" s="134">
        <f t="shared" si="5"/>
        <v>0.98940103049852535</v>
      </c>
    </row>
    <row r="25" spans="1:8" ht="20.100000000000001" customHeight="1">
      <c r="A25" s="33">
        <v>14</v>
      </c>
      <c r="B25" s="35" t="s">
        <v>25</v>
      </c>
      <c r="C25" s="226">
        <v>428.32643999999999</v>
      </c>
      <c r="D25" s="201">
        <v>401.91888</v>
      </c>
      <c r="E25" s="134">
        <f t="shared" si="4"/>
        <v>0.93834711674581661</v>
      </c>
      <c r="F25" s="218">
        <v>1164.7962</v>
      </c>
      <c r="G25" s="218">
        <v>1138.3886399999999</v>
      </c>
      <c r="H25" s="134">
        <f t="shared" si="5"/>
        <v>0.97732860048822268</v>
      </c>
    </row>
    <row r="26" spans="1:8" ht="20.100000000000001" customHeight="1">
      <c r="A26" s="154">
        <v>15</v>
      </c>
      <c r="B26" s="155" t="s">
        <v>26</v>
      </c>
      <c r="C26" s="156">
        <f t="shared" ref="C26:D26" si="7">C16+C22+C23+C24+C25</f>
        <v>7299.551504353125</v>
      </c>
      <c r="D26" s="156">
        <f t="shared" si="7"/>
        <v>7253.1517200000008</v>
      </c>
      <c r="E26" s="157">
        <f t="shared" si="4"/>
        <v>0.99364347462642688</v>
      </c>
      <c r="F26" s="156">
        <f t="shared" ref="F26:G26" si="8">F16+F22+F23+F24+F25</f>
        <v>21368.901834353124</v>
      </c>
      <c r="G26" s="156">
        <f t="shared" si="8"/>
        <v>21322.502049999999</v>
      </c>
      <c r="H26" s="157">
        <f t="shared" si="5"/>
        <v>0.99782863037544911</v>
      </c>
    </row>
    <row r="27" spans="1:8" ht="20.100000000000001" customHeight="1">
      <c r="A27" s="122">
        <v>16</v>
      </c>
      <c r="B27" s="123" t="s">
        <v>27</v>
      </c>
      <c r="C27" s="215">
        <f t="shared" ref="C27:D27" si="9">SUM(C14-C26)</f>
        <v>-625.05150435312498</v>
      </c>
      <c r="D27" s="215">
        <f t="shared" si="9"/>
        <v>-36.02777000000151</v>
      </c>
      <c r="E27" s="211">
        <f t="shared" si="4"/>
        <v>5.7639682088737917E-2</v>
      </c>
      <c r="F27" s="215">
        <f t="shared" ref="F27:G27" si="10">SUM(F14-F26)</f>
        <v>-610.9012143531254</v>
      </c>
      <c r="G27" s="215">
        <f t="shared" si="10"/>
        <v>-21.877479999999196</v>
      </c>
      <c r="H27" s="211">
        <f t="shared" si="5"/>
        <v>3.5811812918337294E-2</v>
      </c>
    </row>
    <row r="28" spans="1:8" ht="20.100000000000001" customHeight="1">
      <c r="A28" s="55">
        <v>40925</v>
      </c>
      <c r="B28" s="38" t="s">
        <v>28</v>
      </c>
      <c r="C28" s="201">
        <v>101</v>
      </c>
      <c r="D28" s="201">
        <v>101.887</v>
      </c>
      <c r="E28" s="134">
        <f t="shared" si="4"/>
        <v>1.0087821782178217</v>
      </c>
      <c r="F28" s="218">
        <v>302.86800000000005</v>
      </c>
      <c r="G28" s="218">
        <v>303.755</v>
      </c>
      <c r="H28" s="134">
        <f t="shared" si="5"/>
        <v>1.0029286685948993</v>
      </c>
    </row>
    <row r="29" spans="1:8" ht="20.100000000000001" customHeight="1">
      <c r="A29" s="55">
        <v>40956</v>
      </c>
      <c r="B29" s="38" t="s">
        <v>55</v>
      </c>
      <c r="C29" s="201">
        <v>109</v>
      </c>
      <c r="D29" s="201">
        <v>113.404</v>
      </c>
      <c r="E29" s="134">
        <f t="shared" si="4"/>
        <v>1.0404036697247707</v>
      </c>
      <c r="F29" s="218">
        <v>323.42099999999999</v>
      </c>
      <c r="G29" s="218">
        <v>327.82499999999999</v>
      </c>
      <c r="H29" s="134">
        <f t="shared" si="5"/>
        <v>1.0136169265446584</v>
      </c>
    </row>
    <row r="30" spans="1:8" ht="20.100000000000001" customHeight="1">
      <c r="A30" s="37">
        <v>18</v>
      </c>
      <c r="B30" s="38" t="s">
        <v>29</v>
      </c>
      <c r="C30" s="201">
        <v>0</v>
      </c>
      <c r="D30" s="201">
        <v>0</v>
      </c>
      <c r="E30" s="134" t="e">
        <f t="shared" si="4"/>
        <v>#DIV/0!</v>
      </c>
      <c r="F30" s="218">
        <v>0</v>
      </c>
      <c r="G30" s="218">
        <v>0</v>
      </c>
      <c r="H30" s="134" t="e">
        <f t="shared" si="5"/>
        <v>#DIV/0!</v>
      </c>
    </row>
    <row r="31" spans="1:8" ht="20.100000000000001" customHeight="1">
      <c r="A31" s="37">
        <v>19</v>
      </c>
      <c r="B31" s="38" t="s">
        <v>7</v>
      </c>
      <c r="C31" s="201">
        <v>0</v>
      </c>
      <c r="D31" s="201">
        <v>0</v>
      </c>
      <c r="E31" s="134" t="e">
        <f t="shared" si="4"/>
        <v>#DIV/0!</v>
      </c>
      <c r="F31" s="218">
        <v>0</v>
      </c>
      <c r="G31" s="218">
        <v>0</v>
      </c>
      <c r="H31" s="134" t="e">
        <f t="shared" si="5"/>
        <v>#DIV/0!</v>
      </c>
    </row>
    <row r="32" spans="1:8" ht="20.100000000000001" customHeight="1">
      <c r="A32" s="37">
        <v>20</v>
      </c>
      <c r="B32" s="38" t="s">
        <v>30</v>
      </c>
      <c r="C32" s="201">
        <v>6.3734099999999998</v>
      </c>
      <c r="D32" s="201">
        <v>20.75515</v>
      </c>
      <c r="E32" s="134">
        <f t="shared" si="4"/>
        <v>3.2565220188250876</v>
      </c>
      <c r="F32" s="218">
        <v>43.860810000000001</v>
      </c>
      <c r="G32" s="218">
        <v>58.242549999999994</v>
      </c>
      <c r="H32" s="134">
        <f t="shared" si="5"/>
        <v>1.3278949932753179</v>
      </c>
    </row>
    <row r="33" spans="1:8" ht="20.100000000000001" customHeight="1">
      <c r="A33" s="37">
        <v>21</v>
      </c>
      <c r="B33" s="38" t="s">
        <v>31</v>
      </c>
      <c r="C33" s="201">
        <v>2.52108</v>
      </c>
      <c r="D33" s="201">
        <v>1.54416</v>
      </c>
      <c r="E33" s="134">
        <f t="shared" si="4"/>
        <v>0.61249940501689748</v>
      </c>
      <c r="F33" s="218">
        <v>6.4715199999999999</v>
      </c>
      <c r="G33" s="218">
        <v>5.4946000000000002</v>
      </c>
      <c r="H33" s="134">
        <f>G33/F33</f>
        <v>0.84904319232575964</v>
      </c>
    </row>
    <row r="34" spans="1:8" ht="20.100000000000001" customHeight="1">
      <c r="A34" s="124">
        <v>22</v>
      </c>
      <c r="B34" s="125" t="s">
        <v>32</v>
      </c>
      <c r="C34" s="212">
        <f t="shared" ref="C34:G34" si="11">C27-C28-C30-C31-C32-C33</f>
        <v>-734.945994353125</v>
      </c>
      <c r="D34" s="212">
        <f t="shared" si="11"/>
        <v>-160.21408000000153</v>
      </c>
      <c r="E34" s="213">
        <f t="shared" si="4"/>
        <v>0.21799435772286457</v>
      </c>
      <c r="F34" s="212">
        <f t="shared" si="11"/>
        <v>-964.10154435312552</v>
      </c>
      <c r="G34" s="212">
        <f t="shared" si="11"/>
        <v>-389.36962999999918</v>
      </c>
      <c r="H34" s="213">
        <f>G34/F34</f>
        <v>0.40386786255098367</v>
      </c>
    </row>
    <row r="35" spans="1:8" ht="20.100000000000001" customHeight="1">
      <c r="A35" s="78"/>
      <c r="B35" s="141" t="s">
        <v>68</v>
      </c>
      <c r="C35" s="141"/>
      <c r="D35" s="141"/>
      <c r="E35" s="96"/>
      <c r="F35" s="221"/>
      <c r="G35" s="221"/>
      <c r="H35" s="96"/>
    </row>
    <row r="36" spans="1:8" ht="20.100000000000001" customHeight="1">
      <c r="A36" s="78"/>
      <c r="B36" s="80" t="s">
        <v>69</v>
      </c>
      <c r="C36" s="216"/>
      <c r="D36" s="217">
        <f>354.46+11.1</f>
        <v>365.56</v>
      </c>
      <c r="E36" s="95"/>
      <c r="F36" s="130"/>
      <c r="G36" s="130">
        <f>355.55+11.1</f>
        <v>366.65000000000003</v>
      </c>
      <c r="H36" s="95"/>
    </row>
    <row r="37" spans="1:8" ht="20.100000000000001" customHeight="1">
      <c r="A37" s="78"/>
      <c r="B37" s="140" t="s">
        <v>120</v>
      </c>
      <c r="C37" s="217"/>
      <c r="D37" s="217">
        <v>2746</v>
      </c>
      <c r="E37" s="34"/>
      <c r="F37" s="85"/>
      <c r="G37" s="218">
        <v>7461</v>
      </c>
      <c r="H37" s="34"/>
    </row>
    <row r="38" spans="1:8" ht="6" customHeight="1">
      <c r="A38" s="78"/>
      <c r="B38" s="214"/>
      <c r="C38" s="12"/>
      <c r="D38" s="12"/>
      <c r="E38" s="96"/>
      <c r="F38" s="39"/>
      <c r="G38" s="40"/>
      <c r="H38" s="96"/>
    </row>
    <row r="39" spans="1:8" ht="20.100000000000001" customHeight="1">
      <c r="A39" s="78"/>
      <c r="B39" s="140" t="s">
        <v>121</v>
      </c>
      <c r="C39" s="217"/>
      <c r="D39" s="217">
        <v>878</v>
      </c>
      <c r="E39" s="34"/>
      <c r="F39" s="85"/>
      <c r="G39" s="218">
        <v>2685</v>
      </c>
      <c r="H39" s="34"/>
    </row>
    <row r="40" spans="1:8" ht="20.100000000000001" customHeight="1">
      <c r="A40" s="78"/>
      <c r="B40" s="81"/>
      <c r="C40" s="82"/>
      <c r="D40" s="82"/>
      <c r="E40" s="82"/>
    </row>
    <row r="41" spans="1:8" ht="20.100000000000001" customHeight="1">
      <c r="A41" s="12"/>
      <c r="B41" s="12"/>
      <c r="C41" s="39"/>
      <c r="D41" s="40"/>
      <c r="E41" s="40"/>
    </row>
    <row r="42" spans="1:8" ht="20.100000000000001" customHeight="1">
      <c r="B42" s="41" t="s">
        <v>33</v>
      </c>
    </row>
    <row r="43" spans="1:8" ht="20.100000000000001" customHeight="1">
      <c r="B43" s="202" t="s">
        <v>125</v>
      </c>
    </row>
    <row r="44" spans="1:8" ht="20.100000000000001" customHeight="1"/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5">
    <mergeCell ref="C2:E2"/>
    <mergeCell ref="C3:E3"/>
    <mergeCell ref="A2:B4"/>
    <mergeCell ref="F2:H2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37"/>
  <sheetViews>
    <sheetView showGridLines="0" workbookViewId="0">
      <selection activeCell="B1" sqref="B1"/>
    </sheetView>
  </sheetViews>
  <sheetFormatPr defaultRowHeight="12.75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>
      <c r="A1" s="3"/>
      <c r="B1" s="30" t="str">
        <f>Cover!A9</f>
        <v>Univerzitná nemocnica Martin</v>
      </c>
    </row>
    <row r="2" spans="1:14" ht="32.25" customHeight="1">
      <c r="A2" s="235" t="s">
        <v>0</v>
      </c>
      <c r="B2" s="236"/>
      <c r="C2" s="101" t="s">
        <v>99</v>
      </c>
      <c r="D2" s="101" t="s">
        <v>100</v>
      </c>
      <c r="E2" s="101" t="s">
        <v>101</v>
      </c>
      <c r="F2" s="101" t="s">
        <v>102</v>
      </c>
      <c r="G2" s="101" t="s">
        <v>103</v>
      </c>
      <c r="H2" s="101" t="s">
        <v>104</v>
      </c>
      <c r="I2" s="101" t="s">
        <v>105</v>
      </c>
      <c r="J2" s="101" t="s">
        <v>106</v>
      </c>
      <c r="K2" s="101" t="s">
        <v>107</v>
      </c>
      <c r="L2" s="101" t="s">
        <v>108</v>
      </c>
      <c r="M2" s="101" t="s">
        <v>109</v>
      </c>
      <c r="N2" s="101" t="s">
        <v>110</v>
      </c>
    </row>
    <row r="3" spans="1:14" ht="20.100000000000001" customHeight="1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>
      <c r="A4" s="4" t="s">
        <v>73</v>
      </c>
      <c r="B4" s="77" t="s">
        <v>74</v>
      </c>
      <c r="C4" s="128">
        <f>C5</f>
        <v>45418.561600000001</v>
      </c>
      <c r="D4" s="128">
        <f t="shared" ref="D4:N4" si="0">D5</f>
        <v>46525.987580000001</v>
      </c>
      <c r="E4" s="128">
        <f t="shared" si="0"/>
        <v>46418.439399999996</v>
      </c>
      <c r="F4" s="128">
        <f t="shared" si="0"/>
        <v>0</v>
      </c>
      <c r="G4" s="128">
        <f t="shared" si="0"/>
        <v>0</v>
      </c>
      <c r="H4" s="128">
        <f t="shared" si="0"/>
        <v>0</v>
      </c>
      <c r="I4" s="128">
        <f t="shared" si="0"/>
        <v>0</v>
      </c>
      <c r="J4" s="128">
        <f t="shared" si="0"/>
        <v>0</v>
      </c>
      <c r="K4" s="128">
        <f t="shared" si="0"/>
        <v>0</v>
      </c>
      <c r="L4" s="128">
        <f t="shared" si="0"/>
        <v>0</v>
      </c>
      <c r="M4" s="128">
        <f t="shared" si="0"/>
        <v>0</v>
      </c>
      <c r="N4" s="128">
        <f t="shared" si="0"/>
        <v>0</v>
      </c>
    </row>
    <row r="5" spans="1:14" ht="20.100000000000001" customHeight="1">
      <c r="A5" s="5">
        <v>1</v>
      </c>
      <c r="B5" s="5" t="s">
        <v>77</v>
      </c>
      <c r="C5" s="201">
        <v>45418.561600000001</v>
      </c>
      <c r="D5" s="201">
        <v>46525.987580000001</v>
      </c>
      <c r="E5" s="201">
        <v>46418.439399999996</v>
      </c>
      <c r="F5" s="128"/>
      <c r="G5" s="128"/>
      <c r="H5" s="128"/>
      <c r="I5" s="128"/>
      <c r="J5" s="128"/>
      <c r="K5" s="128"/>
      <c r="L5" s="128"/>
      <c r="M5" s="128"/>
      <c r="N5" s="128"/>
    </row>
    <row r="6" spans="1:14" ht="20.100000000000001" customHeight="1">
      <c r="A6" s="4" t="s">
        <v>75</v>
      </c>
      <c r="B6" s="77" t="s">
        <v>76</v>
      </c>
      <c r="C6" s="128">
        <f>SUM(C7:C9)</f>
        <v>16894.146560000001</v>
      </c>
      <c r="D6" s="128">
        <f t="shared" ref="D6:N6" si="1">SUM(D7:D9)</f>
        <v>16711.826810000002</v>
      </c>
      <c r="E6" s="128">
        <f t="shared" si="1"/>
        <v>21275.816380000004</v>
      </c>
      <c r="F6" s="128">
        <f t="shared" si="1"/>
        <v>0</v>
      </c>
      <c r="G6" s="128">
        <f t="shared" si="1"/>
        <v>0</v>
      </c>
      <c r="H6" s="128">
        <f t="shared" si="1"/>
        <v>0</v>
      </c>
      <c r="I6" s="128">
        <f t="shared" si="1"/>
        <v>0</v>
      </c>
      <c r="J6" s="128">
        <f t="shared" si="1"/>
        <v>0</v>
      </c>
      <c r="K6" s="128">
        <f t="shared" si="1"/>
        <v>0</v>
      </c>
      <c r="L6" s="128">
        <f t="shared" si="1"/>
        <v>0</v>
      </c>
      <c r="M6" s="128">
        <f t="shared" si="1"/>
        <v>0</v>
      </c>
      <c r="N6" s="128">
        <f t="shared" si="1"/>
        <v>0</v>
      </c>
    </row>
    <row r="7" spans="1:14" ht="20.100000000000001" customHeight="1">
      <c r="A7" s="89">
        <v>1</v>
      </c>
      <c r="B7" s="77" t="s">
        <v>3</v>
      </c>
      <c r="C7" s="201">
        <v>2874.6637500000002</v>
      </c>
      <c r="D7" s="201">
        <v>3011.2042000000001</v>
      </c>
      <c r="E7" s="201">
        <v>3376.3629900000001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ht="20.100000000000001" customHeight="1">
      <c r="A8" s="89">
        <v>2</v>
      </c>
      <c r="B8" s="5" t="s">
        <v>2</v>
      </c>
      <c r="C8" s="201">
        <f>12099.48861+0.60833</f>
        <v>12100.096939999999</v>
      </c>
      <c r="D8" s="201">
        <f>12778.58084+1.05066</f>
        <v>12779.631500000001</v>
      </c>
      <c r="E8" s="201">
        <f>17091.17606+1.05066</f>
        <v>17092.226720000002</v>
      </c>
      <c r="F8" s="128"/>
      <c r="G8" s="128"/>
      <c r="H8" s="128"/>
      <c r="I8" s="128"/>
      <c r="J8" s="128"/>
      <c r="K8" s="128"/>
      <c r="L8" s="128"/>
      <c r="M8" s="128"/>
      <c r="N8" s="128"/>
    </row>
    <row r="9" spans="1:14" ht="20.100000000000001" customHeight="1">
      <c r="A9" s="89">
        <v>3</v>
      </c>
      <c r="B9" s="5" t="s">
        <v>78</v>
      </c>
      <c r="C9" s="201">
        <v>1919.3858700000001</v>
      </c>
      <c r="D9" s="201">
        <v>920.99110999999994</v>
      </c>
      <c r="E9" s="201">
        <v>807.22667000000001</v>
      </c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20.100000000000001" customHeight="1">
      <c r="A10" s="87" t="s">
        <v>82</v>
      </c>
      <c r="B10" s="5" t="s">
        <v>71</v>
      </c>
      <c r="C10" s="201">
        <v>3941.98029</v>
      </c>
      <c r="D10" s="201">
        <v>3826.6284300000002</v>
      </c>
      <c r="E10" s="201">
        <v>3.2984100000000001</v>
      </c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20.100000000000001" customHeight="1">
      <c r="A11" s="160"/>
      <c r="B11" s="161" t="s">
        <v>4</v>
      </c>
      <c r="C11" s="203">
        <f>C4+C6+C10</f>
        <v>66254.688450000001</v>
      </c>
      <c r="D11" s="203">
        <f t="shared" ref="D11:N11" si="2">D4+D6+D10</f>
        <v>67064.442819999997</v>
      </c>
      <c r="E11" s="203">
        <f t="shared" si="2"/>
        <v>67697.55419000001</v>
      </c>
      <c r="F11" s="203">
        <f t="shared" si="2"/>
        <v>0</v>
      </c>
      <c r="G11" s="203">
        <f t="shared" si="2"/>
        <v>0</v>
      </c>
      <c r="H11" s="203">
        <f t="shared" si="2"/>
        <v>0</v>
      </c>
      <c r="I11" s="203">
        <f t="shared" si="2"/>
        <v>0</v>
      </c>
      <c r="J11" s="203">
        <f t="shared" si="2"/>
        <v>0</v>
      </c>
      <c r="K11" s="203">
        <f t="shared" si="2"/>
        <v>0</v>
      </c>
      <c r="L11" s="203">
        <f t="shared" si="2"/>
        <v>0</v>
      </c>
      <c r="M11" s="203">
        <f t="shared" si="2"/>
        <v>0</v>
      </c>
      <c r="N11" s="203">
        <f t="shared" si="2"/>
        <v>0</v>
      </c>
    </row>
    <row r="12" spans="1:14" ht="20.100000000000001" customHeight="1">
      <c r="A12" s="7" t="s">
        <v>65</v>
      </c>
      <c r="B12" s="5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0.100000000000001" customHeight="1">
      <c r="A13" s="7" t="s">
        <v>79</v>
      </c>
      <c r="B13" s="5" t="s">
        <v>80</v>
      </c>
      <c r="C13" s="201">
        <v>-19470.726350000001</v>
      </c>
      <c r="D13" s="201">
        <v>-19237.583429999999</v>
      </c>
      <c r="E13" s="201">
        <v>-19397.798579999999</v>
      </c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20.100000000000001" customHeight="1">
      <c r="A14" s="7" t="s">
        <v>75</v>
      </c>
      <c r="B14" s="86" t="s">
        <v>81</v>
      </c>
      <c r="C14" s="128">
        <f>SUM(C15:C19)</f>
        <v>84823.070729999992</v>
      </c>
      <c r="D14" s="128">
        <f t="shared" ref="D14:N14" si="3">SUM(D15:D19)</f>
        <v>85380.501560000004</v>
      </c>
      <c r="E14" s="128">
        <f t="shared" si="3"/>
        <v>86172.091079999998</v>
      </c>
      <c r="F14" s="128">
        <f t="shared" si="3"/>
        <v>0</v>
      </c>
      <c r="G14" s="128">
        <f t="shared" si="3"/>
        <v>0</v>
      </c>
      <c r="H14" s="128">
        <f t="shared" si="3"/>
        <v>0</v>
      </c>
      <c r="I14" s="128">
        <f t="shared" si="3"/>
        <v>0</v>
      </c>
      <c r="J14" s="128">
        <f t="shared" si="3"/>
        <v>0</v>
      </c>
      <c r="K14" s="128">
        <f t="shared" si="3"/>
        <v>0</v>
      </c>
      <c r="L14" s="128">
        <f t="shared" si="3"/>
        <v>0</v>
      </c>
      <c r="M14" s="128">
        <f t="shared" si="3"/>
        <v>0</v>
      </c>
      <c r="N14" s="128">
        <f t="shared" si="3"/>
        <v>0</v>
      </c>
    </row>
    <row r="15" spans="1:14" ht="20.100000000000001" customHeight="1">
      <c r="A15" s="84">
        <v>1</v>
      </c>
      <c r="B15" s="5" t="s">
        <v>7</v>
      </c>
      <c r="C15" s="201">
        <v>1090.12428</v>
      </c>
      <c r="D15" s="201">
        <v>1089.2265</v>
      </c>
      <c r="E15" s="201">
        <v>1088.1734199999999</v>
      </c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20.100000000000001" customHeight="1">
      <c r="A16" s="84">
        <v>2</v>
      </c>
      <c r="B16" s="5" t="s">
        <v>5</v>
      </c>
      <c r="C16" s="201">
        <v>56558.700079999995</v>
      </c>
      <c r="D16" s="201">
        <v>57249.670420000002</v>
      </c>
      <c r="E16" s="201">
        <v>57951.825939999995</v>
      </c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0.100000000000001" customHeight="1">
      <c r="A17" s="84">
        <v>3</v>
      </c>
      <c r="B17" s="8" t="s">
        <v>8</v>
      </c>
      <c r="C17" s="201">
        <v>763.90019999999993</v>
      </c>
      <c r="D17" s="201">
        <v>776.04246999999998</v>
      </c>
      <c r="E17" s="201">
        <v>1015.1975500000001</v>
      </c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0.100000000000001" customHeight="1">
      <c r="A18" s="84">
        <v>4</v>
      </c>
      <c r="B18" s="84" t="s">
        <v>66</v>
      </c>
      <c r="C18" s="201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20.100000000000001" customHeight="1">
      <c r="A19" s="89">
        <v>5</v>
      </c>
      <c r="B19" s="5" t="s">
        <v>6</v>
      </c>
      <c r="C19" s="201">
        <v>26410.346170000001</v>
      </c>
      <c r="D19" s="201">
        <v>26265.562170000001</v>
      </c>
      <c r="E19" s="201">
        <v>26116.894170000003</v>
      </c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20.100000000000001" customHeight="1">
      <c r="A20" s="88" t="s">
        <v>82</v>
      </c>
      <c r="B20" s="5" t="s">
        <v>70</v>
      </c>
      <c r="C20" s="201">
        <v>902.34406999999999</v>
      </c>
      <c r="D20" s="201">
        <v>921.52468999999996</v>
      </c>
      <c r="E20" s="201">
        <v>923.26168999999993</v>
      </c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ht="20.100000000000001" customHeight="1">
      <c r="A21" s="160"/>
      <c r="B21" s="161" t="s">
        <v>67</v>
      </c>
      <c r="C21" s="162">
        <f>C13+C14+C20</f>
        <v>66254.688450000001</v>
      </c>
      <c r="D21" s="162">
        <f t="shared" ref="D21:N21" si="4">D13+D14+D20</f>
        <v>67064.442820000011</v>
      </c>
      <c r="E21" s="162">
        <f t="shared" si="4"/>
        <v>67697.554189999995</v>
      </c>
      <c r="F21" s="162">
        <f t="shared" si="4"/>
        <v>0</v>
      </c>
      <c r="G21" s="162">
        <f t="shared" si="4"/>
        <v>0</v>
      </c>
      <c r="H21" s="162">
        <f t="shared" si="4"/>
        <v>0</v>
      </c>
      <c r="I21" s="162">
        <f t="shared" si="4"/>
        <v>0</v>
      </c>
      <c r="J21" s="162">
        <f t="shared" si="4"/>
        <v>0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0</v>
      </c>
    </row>
    <row r="22" spans="1:14" ht="20.100000000000001" customHeight="1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>
      <c r="A23" s="11"/>
      <c r="B23" s="50" t="s">
        <v>48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20.100000000000001" customHeight="1">
      <c r="A24" s="11"/>
      <c r="B24" s="3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0.100000000000001" customHeight="1">
      <c r="A25" s="11"/>
      <c r="B25" s="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20.100000000000001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>
      <c r="A28" s="30"/>
      <c r="B28" s="3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>
      <c r="A29" s="30"/>
      <c r="B29" s="3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>
      <c r="A30" s="30"/>
      <c r="B30" s="3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30"/>
      <c r="B31" s="3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>
      <c r="A32" s="30"/>
      <c r="B32" s="3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>
      <c r="A33" s="30"/>
      <c r="B33" s="3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>
      <c r="A34" s="30"/>
      <c r="B34" s="3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>
      <c r="A35" s="30"/>
      <c r="B35" s="3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>
      <c r="A36" s="30"/>
      <c r="B36" s="3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A37" s="30"/>
      <c r="B37" s="3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42"/>
  <sheetViews>
    <sheetView workbookViewId="0">
      <selection activeCell="B1" sqref="B1"/>
    </sheetView>
  </sheetViews>
  <sheetFormatPr defaultRowHeight="12.75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>
      <c r="A1" s="142"/>
      <c r="B1" s="30" t="str">
        <f>Cover!A9</f>
        <v>Univerzitná nemocnica Martin</v>
      </c>
      <c r="C1" s="143"/>
      <c r="D1" s="144"/>
      <c r="E1" s="144"/>
      <c r="F1" s="144"/>
      <c r="G1" s="144"/>
      <c r="H1" s="51"/>
    </row>
    <row r="2" spans="1:28" ht="24.75" customHeight="1" thickBot="1">
      <c r="A2" s="242" t="s">
        <v>0</v>
      </c>
      <c r="B2" s="243"/>
      <c r="C2" s="163" t="s">
        <v>111</v>
      </c>
      <c r="D2" s="163" t="s">
        <v>122</v>
      </c>
      <c r="E2" s="163" t="s">
        <v>129</v>
      </c>
      <c r="F2" s="163" t="s">
        <v>123</v>
      </c>
      <c r="G2" s="163" t="s">
        <v>124</v>
      </c>
      <c r="H2" s="163" t="s">
        <v>130</v>
      </c>
      <c r="I2" s="163" t="s">
        <v>112</v>
      </c>
      <c r="J2" s="163" t="s">
        <v>113</v>
      </c>
      <c r="K2" s="163" t="s">
        <v>114</v>
      </c>
      <c r="L2" s="163" t="s">
        <v>115</v>
      </c>
      <c r="M2" s="163" t="s">
        <v>116</v>
      </c>
      <c r="N2" s="164" t="s">
        <v>117</v>
      </c>
    </row>
    <row r="3" spans="1:28" ht="18" customHeight="1">
      <c r="A3" s="192" t="s">
        <v>87</v>
      </c>
      <c r="B3" s="193"/>
      <c r="C3" s="194">
        <v>1350</v>
      </c>
      <c r="D3" s="222">
        <f t="shared" ref="D3:H3" si="0">C40</f>
        <v>107</v>
      </c>
      <c r="E3" s="195">
        <f t="shared" si="0"/>
        <v>57</v>
      </c>
      <c r="F3" s="195">
        <f t="shared" si="0"/>
        <v>9</v>
      </c>
      <c r="G3" s="195">
        <f t="shared" si="0"/>
        <v>135</v>
      </c>
      <c r="H3" s="195">
        <f t="shared" si="0"/>
        <v>70</v>
      </c>
      <c r="I3" s="195">
        <f t="shared" ref="H3:M3" si="1">H40</f>
        <v>35</v>
      </c>
      <c r="J3" s="195">
        <f t="shared" si="1"/>
        <v>35</v>
      </c>
      <c r="K3" s="195">
        <f t="shared" si="1"/>
        <v>35</v>
      </c>
      <c r="L3" s="195">
        <f t="shared" si="1"/>
        <v>35</v>
      </c>
      <c r="M3" s="195">
        <f t="shared" si="1"/>
        <v>35</v>
      </c>
      <c r="N3" s="196">
        <f>L40</f>
        <v>35</v>
      </c>
    </row>
    <row r="4" spans="1:28">
      <c r="A4" s="237" t="s">
        <v>56</v>
      </c>
      <c r="B4" s="238"/>
      <c r="C4" s="187"/>
      <c r="D4" s="187"/>
      <c r="E4" s="187"/>
      <c r="F4" s="187"/>
      <c r="G4" s="188"/>
      <c r="H4" s="187"/>
      <c r="I4" s="187"/>
      <c r="J4" s="189"/>
      <c r="K4" s="190"/>
      <c r="L4" s="187"/>
      <c r="M4" s="187"/>
      <c r="N4" s="191"/>
    </row>
    <row r="5" spans="1:28" ht="14.1" customHeight="1">
      <c r="A5" s="112"/>
      <c r="B5" s="111" t="s">
        <v>57</v>
      </c>
      <c r="C5" s="103"/>
      <c r="D5" s="104"/>
      <c r="E5" s="104"/>
      <c r="F5" s="104"/>
      <c r="G5" s="105"/>
      <c r="H5" s="104"/>
      <c r="I5" s="105"/>
      <c r="J5" s="104"/>
      <c r="K5" s="104"/>
      <c r="L5" s="104"/>
      <c r="M5" s="104"/>
      <c r="N5" s="106"/>
      <c r="O5" s="67"/>
      <c r="Q5" s="68"/>
      <c r="R5" s="68"/>
      <c r="T5" s="68"/>
      <c r="U5" s="68"/>
      <c r="V5" s="69"/>
      <c r="W5" s="69"/>
      <c r="X5" s="69"/>
      <c r="Y5" s="69"/>
      <c r="Z5" s="69"/>
      <c r="AA5" s="69"/>
      <c r="AB5" s="69"/>
    </row>
    <row r="6" spans="1:28" ht="14.1" customHeight="1">
      <c r="A6" s="112"/>
      <c r="B6" s="111" t="s">
        <v>58</v>
      </c>
      <c r="C6" s="103">
        <v>0</v>
      </c>
      <c r="D6" s="104">
        <v>0</v>
      </c>
      <c r="E6" s="104">
        <v>0</v>
      </c>
      <c r="F6" s="104">
        <v>0</v>
      </c>
      <c r="G6" s="105">
        <v>0</v>
      </c>
      <c r="H6" s="104">
        <v>0</v>
      </c>
      <c r="I6" s="105"/>
      <c r="J6" s="104"/>
      <c r="K6" s="104"/>
      <c r="L6" s="104"/>
      <c r="M6" s="104"/>
      <c r="N6" s="106"/>
      <c r="O6" s="67"/>
      <c r="V6" s="69"/>
      <c r="W6" s="69"/>
      <c r="X6" s="69"/>
      <c r="Y6" s="69"/>
      <c r="Z6" s="69"/>
      <c r="AA6" s="69"/>
      <c r="AB6" s="69"/>
    </row>
    <row r="7" spans="1:28" ht="14.1" customHeight="1">
      <c r="A7" s="112"/>
      <c r="B7" s="111" t="s">
        <v>59</v>
      </c>
      <c r="C7" s="103">
        <v>0</v>
      </c>
      <c r="D7" s="104">
        <v>0</v>
      </c>
      <c r="E7" s="104">
        <v>0</v>
      </c>
      <c r="F7" s="104">
        <v>0</v>
      </c>
      <c r="G7" s="105">
        <v>0</v>
      </c>
      <c r="H7" s="104">
        <v>0</v>
      </c>
      <c r="I7" s="105"/>
      <c r="J7" s="104"/>
      <c r="K7" s="104"/>
      <c r="L7" s="104"/>
      <c r="M7" s="104"/>
      <c r="N7" s="106"/>
      <c r="O7" s="67"/>
      <c r="V7" s="69"/>
      <c r="W7" s="69"/>
      <c r="X7" s="69"/>
      <c r="Y7" s="69"/>
      <c r="Z7" s="69"/>
      <c r="AA7" s="69"/>
      <c r="AB7" s="69"/>
    </row>
    <row r="8" spans="1:28" ht="14.1" customHeight="1" thickBot="1">
      <c r="A8" s="145"/>
      <c r="B8" s="146" t="s">
        <v>63</v>
      </c>
      <c r="C8" s="147">
        <v>3</v>
      </c>
      <c r="D8" s="148">
        <v>3</v>
      </c>
      <c r="E8" s="148">
        <v>3</v>
      </c>
      <c r="F8" s="148">
        <v>3</v>
      </c>
      <c r="G8" s="149">
        <v>3</v>
      </c>
      <c r="H8" s="148">
        <v>3</v>
      </c>
      <c r="I8" s="149"/>
      <c r="J8" s="148"/>
      <c r="K8" s="148"/>
      <c r="L8" s="148"/>
      <c r="M8" s="148"/>
      <c r="N8" s="150"/>
      <c r="O8" s="67"/>
      <c r="Q8" s="68"/>
      <c r="V8" s="69"/>
      <c r="W8" s="69"/>
      <c r="X8" s="69"/>
      <c r="Y8" s="69"/>
      <c r="Z8" s="69"/>
      <c r="AA8" s="69"/>
      <c r="AB8" s="69"/>
    </row>
    <row r="9" spans="1:28" ht="14.1" customHeight="1">
      <c r="A9" s="167" t="s">
        <v>34</v>
      </c>
      <c r="B9" s="168"/>
      <c r="C9" s="199">
        <f>C17</f>
        <v>4909</v>
      </c>
      <c r="D9" s="199">
        <f t="shared" ref="D9:H9" si="2">D17</f>
        <v>6406</v>
      </c>
      <c r="E9" s="199">
        <f t="shared" si="2"/>
        <v>6497</v>
      </c>
      <c r="F9" s="199">
        <f t="shared" si="2"/>
        <v>6345</v>
      </c>
      <c r="G9" s="199">
        <f t="shared" si="2"/>
        <v>6525</v>
      </c>
      <c r="H9" s="199">
        <f t="shared" si="2"/>
        <v>6395</v>
      </c>
      <c r="I9" s="204"/>
      <c r="J9" s="205"/>
      <c r="K9" s="204"/>
      <c r="L9" s="204"/>
      <c r="M9" s="204"/>
      <c r="N9" s="206"/>
    </row>
    <row r="10" spans="1:28" ht="14.1" customHeight="1">
      <c r="A10" s="60"/>
      <c r="B10" s="113" t="s">
        <v>12</v>
      </c>
      <c r="C10" s="44">
        <v>4169</v>
      </c>
      <c r="D10" s="45">
        <v>4898</v>
      </c>
      <c r="E10" s="45">
        <v>4760</v>
      </c>
      <c r="F10" s="43">
        <v>4722</v>
      </c>
      <c r="G10" s="45">
        <v>4730</v>
      </c>
      <c r="H10" s="43">
        <v>4750</v>
      </c>
      <c r="I10" s="43"/>
      <c r="J10" s="43"/>
      <c r="K10" s="43"/>
      <c r="L10" s="43"/>
      <c r="M10" s="43"/>
      <c r="N10" s="70"/>
      <c r="Q10" s="68"/>
      <c r="V10" s="69"/>
      <c r="W10" s="69"/>
      <c r="X10" s="69"/>
      <c r="Y10" s="69"/>
      <c r="Z10" s="69"/>
      <c r="AA10" s="69"/>
      <c r="AB10" s="69"/>
    </row>
    <row r="11" spans="1:28" ht="14.1" customHeight="1">
      <c r="A11" s="60"/>
      <c r="B11" s="113" t="s">
        <v>13</v>
      </c>
      <c r="C11" s="44">
        <v>9</v>
      </c>
      <c r="D11" s="45">
        <v>1116</v>
      </c>
      <c r="E11" s="45">
        <v>1277</v>
      </c>
      <c r="F11" s="43">
        <v>1278</v>
      </c>
      <c r="G11" s="45">
        <v>1350</v>
      </c>
      <c r="H11" s="43">
        <v>1300</v>
      </c>
      <c r="I11" s="43"/>
      <c r="J11" s="43"/>
      <c r="K11" s="43"/>
      <c r="L11" s="43"/>
      <c r="M11" s="43"/>
      <c r="N11" s="70"/>
      <c r="V11" s="69"/>
      <c r="W11" s="69"/>
      <c r="X11" s="69"/>
      <c r="Y11" s="69"/>
      <c r="Z11" s="69"/>
      <c r="AA11" s="69"/>
      <c r="AB11" s="69"/>
    </row>
    <row r="12" spans="1:28" ht="14.1" customHeight="1">
      <c r="A12" s="60"/>
      <c r="B12" s="113" t="s">
        <v>14</v>
      </c>
      <c r="C12" s="44">
        <v>270</v>
      </c>
      <c r="D12" s="45">
        <v>252</v>
      </c>
      <c r="E12" s="45">
        <v>246</v>
      </c>
      <c r="F12" s="43">
        <v>245</v>
      </c>
      <c r="G12" s="45">
        <v>245</v>
      </c>
      <c r="H12" s="43">
        <v>245</v>
      </c>
      <c r="I12" s="43"/>
      <c r="J12" s="43"/>
      <c r="K12" s="43"/>
      <c r="L12" s="43"/>
      <c r="M12" s="43"/>
      <c r="N12" s="70"/>
      <c r="P12" s="239"/>
      <c r="Q12" s="239"/>
      <c r="V12" s="69"/>
      <c r="W12" s="69"/>
      <c r="X12" s="69"/>
      <c r="Y12" s="69"/>
      <c r="Z12" s="69"/>
      <c r="AA12" s="69"/>
      <c r="AB12" s="69"/>
    </row>
    <row r="13" spans="1:28" ht="14.1" customHeight="1">
      <c r="A13" s="169"/>
      <c r="B13" s="170" t="s">
        <v>35</v>
      </c>
      <c r="C13" s="171">
        <f>C10+C11+C12</f>
        <v>4448</v>
      </c>
      <c r="D13" s="171">
        <f t="shared" ref="D13:H13" si="3">D10+D11+D12</f>
        <v>6266</v>
      </c>
      <c r="E13" s="171">
        <f t="shared" si="3"/>
        <v>6283</v>
      </c>
      <c r="F13" s="171">
        <f t="shared" si="3"/>
        <v>6245</v>
      </c>
      <c r="G13" s="171">
        <f t="shared" si="3"/>
        <v>6325</v>
      </c>
      <c r="H13" s="171">
        <f t="shared" si="3"/>
        <v>6295</v>
      </c>
      <c r="I13" s="171">
        <f t="shared" ref="H13:N13" si="4">SUM(I10:I12)</f>
        <v>0</v>
      </c>
      <c r="J13" s="171">
        <f t="shared" si="4"/>
        <v>0</v>
      </c>
      <c r="K13" s="171">
        <f t="shared" si="4"/>
        <v>0</v>
      </c>
      <c r="L13" s="171">
        <f t="shared" si="4"/>
        <v>0</v>
      </c>
      <c r="M13" s="171">
        <f t="shared" si="4"/>
        <v>0</v>
      </c>
      <c r="N13" s="207">
        <f t="shared" si="4"/>
        <v>0</v>
      </c>
    </row>
    <row r="14" spans="1:28" ht="14.1" customHeight="1">
      <c r="A14" s="60"/>
      <c r="B14" s="111" t="s">
        <v>36</v>
      </c>
      <c r="C14" s="44">
        <v>461</v>
      </c>
      <c r="D14" s="45">
        <v>140</v>
      </c>
      <c r="E14" s="45">
        <v>214</v>
      </c>
      <c r="F14" s="43">
        <v>100</v>
      </c>
      <c r="G14" s="45">
        <v>200</v>
      </c>
      <c r="H14" s="43">
        <v>100</v>
      </c>
      <c r="I14" s="43"/>
      <c r="J14" s="66"/>
      <c r="K14" s="43"/>
      <c r="L14" s="43"/>
      <c r="M14" s="43"/>
      <c r="N14" s="70"/>
      <c r="P14" s="68"/>
      <c r="Q14" s="68"/>
      <c r="V14" s="69"/>
      <c r="W14" s="69"/>
      <c r="X14" s="69"/>
      <c r="Y14" s="69"/>
      <c r="Z14" s="69"/>
      <c r="AA14" s="69"/>
      <c r="AB14" s="69"/>
    </row>
    <row r="15" spans="1:28" ht="14.1" customHeight="1">
      <c r="A15" s="107"/>
      <c r="B15" s="111" t="s">
        <v>61</v>
      </c>
      <c r="C15" s="108">
        <v>0</v>
      </c>
      <c r="D15" s="105">
        <v>0</v>
      </c>
      <c r="E15" s="105">
        <v>0</v>
      </c>
      <c r="F15" s="104">
        <v>0</v>
      </c>
      <c r="G15" s="105">
        <v>0</v>
      </c>
      <c r="H15" s="104">
        <v>0</v>
      </c>
      <c r="I15" s="104"/>
      <c r="J15" s="104"/>
      <c r="K15" s="104"/>
      <c r="L15" s="104"/>
      <c r="M15" s="104"/>
      <c r="N15" s="106"/>
      <c r="O15" s="67"/>
      <c r="P15" s="68"/>
      <c r="Q15" s="68"/>
      <c r="V15" s="69"/>
      <c r="W15" s="69"/>
      <c r="X15" s="69"/>
      <c r="Y15" s="69"/>
      <c r="Z15" s="69"/>
      <c r="AA15" s="69"/>
      <c r="AB15" s="69"/>
    </row>
    <row r="16" spans="1:28" ht="14.1" customHeight="1">
      <c r="A16" s="107"/>
      <c r="B16" s="111" t="s">
        <v>60</v>
      </c>
      <c r="C16" s="108">
        <v>0</v>
      </c>
      <c r="D16" s="105">
        <v>0</v>
      </c>
      <c r="E16" s="105">
        <v>0</v>
      </c>
      <c r="F16" s="104">
        <v>0</v>
      </c>
      <c r="G16" s="105">
        <v>0</v>
      </c>
      <c r="H16" s="104">
        <v>0</v>
      </c>
      <c r="I16" s="104"/>
      <c r="J16" s="104"/>
      <c r="K16" s="104"/>
      <c r="L16" s="104"/>
      <c r="M16" s="104"/>
      <c r="N16" s="106"/>
      <c r="O16" s="67"/>
      <c r="P16" s="68"/>
      <c r="Q16" s="68"/>
      <c r="V16" s="69"/>
      <c r="W16" s="69"/>
      <c r="X16" s="69"/>
      <c r="Y16" s="69"/>
      <c r="Z16" s="69"/>
      <c r="AA16" s="69"/>
      <c r="AB16" s="69"/>
    </row>
    <row r="17" spans="1:28" ht="14.1" customHeight="1" thickBot="1">
      <c r="A17" s="179"/>
      <c r="B17" s="180" t="s">
        <v>64</v>
      </c>
      <c r="C17" s="181">
        <f>SUM(C13:C16)</f>
        <v>4909</v>
      </c>
      <c r="D17" s="181">
        <f t="shared" ref="D17:H17" si="5">SUM(D13:D16)</f>
        <v>6406</v>
      </c>
      <c r="E17" s="181">
        <f t="shared" si="5"/>
        <v>6497</v>
      </c>
      <c r="F17" s="181">
        <f t="shared" si="5"/>
        <v>6345</v>
      </c>
      <c r="G17" s="181">
        <f t="shared" si="5"/>
        <v>6525</v>
      </c>
      <c r="H17" s="181">
        <f t="shared" si="5"/>
        <v>6395</v>
      </c>
      <c r="I17" s="181">
        <f t="shared" ref="H17:N17" si="6">SUM(I13:I16)</f>
        <v>0</v>
      </c>
      <c r="J17" s="181">
        <f t="shared" si="6"/>
        <v>0</v>
      </c>
      <c r="K17" s="181">
        <f t="shared" si="6"/>
        <v>0</v>
      </c>
      <c r="L17" s="181">
        <f t="shared" si="6"/>
        <v>0</v>
      </c>
      <c r="M17" s="181">
        <f t="shared" si="6"/>
        <v>0</v>
      </c>
      <c r="N17" s="182">
        <f t="shared" si="6"/>
        <v>0</v>
      </c>
    </row>
    <row r="18" spans="1:28" ht="14.1" customHeight="1">
      <c r="A18" s="165" t="s">
        <v>37</v>
      </c>
      <c r="B18" s="166"/>
      <c r="C18" s="178">
        <f>C38</f>
        <v>6152</v>
      </c>
      <c r="D18" s="178">
        <f t="shared" ref="D18:H18" si="7">D38</f>
        <v>6456</v>
      </c>
      <c r="E18" s="178">
        <f t="shared" si="7"/>
        <v>6545</v>
      </c>
      <c r="F18" s="178">
        <f t="shared" si="7"/>
        <v>6219</v>
      </c>
      <c r="G18" s="178">
        <f t="shared" si="7"/>
        <v>6590</v>
      </c>
      <c r="H18" s="178">
        <f t="shared" si="7"/>
        <v>6430</v>
      </c>
      <c r="I18" s="208"/>
      <c r="J18" s="209"/>
      <c r="K18" s="208"/>
      <c r="L18" s="208"/>
      <c r="M18" s="208"/>
      <c r="N18" s="210"/>
    </row>
    <row r="19" spans="1:28" ht="14.1" customHeight="1">
      <c r="A19" s="61"/>
      <c r="B19" s="114" t="s">
        <v>89</v>
      </c>
      <c r="C19" s="44">
        <v>2512</v>
      </c>
      <c r="D19" s="45">
        <v>2563</v>
      </c>
      <c r="E19" s="45">
        <v>2452</v>
      </c>
      <c r="F19" s="45">
        <v>2594</v>
      </c>
      <c r="G19" s="45">
        <v>2650</v>
      </c>
      <c r="H19" s="45">
        <v>2650</v>
      </c>
      <c r="I19" s="45"/>
      <c r="J19" s="45"/>
      <c r="K19" s="43"/>
      <c r="L19" s="45"/>
      <c r="M19" s="45"/>
      <c r="N19" s="71"/>
      <c r="P19" s="72"/>
      <c r="V19" s="69"/>
      <c r="W19" s="69"/>
      <c r="X19" s="69"/>
      <c r="Y19" s="69"/>
      <c r="Z19" s="69"/>
      <c r="AA19" s="69"/>
      <c r="AB19" s="69"/>
    </row>
    <row r="20" spans="1:28" ht="14.1" customHeight="1">
      <c r="A20" s="62"/>
      <c r="B20" s="115" t="s">
        <v>90</v>
      </c>
      <c r="C20" s="44">
        <v>1340</v>
      </c>
      <c r="D20" s="45">
        <v>1367</v>
      </c>
      <c r="E20" s="45">
        <v>1309</v>
      </c>
      <c r="F20" s="45">
        <v>1373</v>
      </c>
      <c r="G20" s="45">
        <v>1390</v>
      </c>
      <c r="H20" s="45">
        <v>1390</v>
      </c>
      <c r="I20" s="45"/>
      <c r="J20" s="45"/>
      <c r="K20" s="43"/>
      <c r="L20" s="45"/>
      <c r="M20" s="45"/>
      <c r="N20" s="71"/>
      <c r="P20" s="73"/>
      <c r="V20" s="69"/>
      <c r="W20" s="69"/>
      <c r="X20" s="69"/>
      <c r="Y20" s="69"/>
      <c r="Z20" s="69"/>
      <c r="AA20" s="69"/>
      <c r="AB20" s="69"/>
    </row>
    <row r="21" spans="1:28" ht="14.1" customHeight="1">
      <c r="A21" s="61"/>
      <c r="B21" s="114" t="s">
        <v>38</v>
      </c>
      <c r="C21" s="44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/>
      <c r="J21" s="74"/>
      <c r="K21" s="43"/>
      <c r="L21" s="45"/>
      <c r="M21" s="45"/>
      <c r="N21" s="71"/>
      <c r="V21" s="69"/>
      <c r="W21" s="69"/>
      <c r="X21" s="69"/>
      <c r="Y21" s="69"/>
      <c r="Z21" s="69"/>
      <c r="AA21" s="69"/>
      <c r="AB21" s="69"/>
    </row>
    <row r="22" spans="1:28" ht="14.1" customHeight="1">
      <c r="A22" s="172"/>
      <c r="B22" s="173" t="s">
        <v>39</v>
      </c>
      <c r="C22" s="174">
        <f>SUM(C19:C21)</f>
        <v>3852</v>
      </c>
      <c r="D22" s="174">
        <f t="shared" ref="D22:H22" si="8">SUM(D19:D21)</f>
        <v>3930</v>
      </c>
      <c r="E22" s="174">
        <f t="shared" si="8"/>
        <v>3761</v>
      </c>
      <c r="F22" s="174">
        <f t="shared" si="8"/>
        <v>3967</v>
      </c>
      <c r="G22" s="174">
        <f t="shared" si="8"/>
        <v>4040</v>
      </c>
      <c r="H22" s="174">
        <f t="shared" si="8"/>
        <v>4040</v>
      </c>
      <c r="I22" s="174">
        <f t="shared" ref="H22:N22" si="9">SUM(I19:I21)</f>
        <v>0</v>
      </c>
      <c r="J22" s="174">
        <f t="shared" si="9"/>
        <v>0</v>
      </c>
      <c r="K22" s="174">
        <f t="shared" si="9"/>
        <v>0</v>
      </c>
      <c r="L22" s="174">
        <f t="shared" si="9"/>
        <v>0</v>
      </c>
      <c r="M22" s="174">
        <f t="shared" si="9"/>
        <v>0</v>
      </c>
      <c r="N22" s="175">
        <f t="shared" si="9"/>
        <v>0</v>
      </c>
    </row>
    <row r="23" spans="1:28" ht="14.1" customHeight="1">
      <c r="A23" s="63"/>
      <c r="B23" s="116" t="s">
        <v>20</v>
      </c>
      <c r="C23" s="44">
        <v>734</v>
      </c>
      <c r="D23" s="45">
        <v>555</v>
      </c>
      <c r="E23" s="45">
        <v>473</v>
      </c>
      <c r="F23" s="45">
        <v>336</v>
      </c>
      <c r="G23" s="45">
        <v>600</v>
      </c>
      <c r="H23" s="45">
        <v>500</v>
      </c>
      <c r="I23" s="45"/>
      <c r="J23" s="43"/>
      <c r="K23" s="43"/>
      <c r="L23" s="45"/>
      <c r="M23" s="45"/>
      <c r="N23" s="71"/>
      <c r="P23" s="51"/>
      <c r="V23" s="69"/>
      <c r="W23" s="69"/>
      <c r="X23" s="69"/>
      <c r="Y23" s="69"/>
      <c r="Z23" s="69"/>
      <c r="AA23" s="69"/>
      <c r="AB23" s="69"/>
    </row>
    <row r="24" spans="1:28" ht="14.1" customHeight="1">
      <c r="A24" s="63"/>
      <c r="B24" s="116" t="s">
        <v>83</v>
      </c>
      <c r="C24" s="44">
        <v>0</v>
      </c>
      <c r="D24" s="45">
        <v>140</v>
      </c>
      <c r="E24" s="45">
        <v>141</v>
      </c>
      <c r="F24" s="45">
        <v>0</v>
      </c>
      <c r="G24" s="45">
        <v>240</v>
      </c>
      <c r="H24" s="45">
        <v>120</v>
      </c>
      <c r="I24" s="45"/>
      <c r="J24" s="43"/>
      <c r="K24" s="43"/>
      <c r="L24" s="45"/>
      <c r="M24" s="45"/>
      <c r="N24" s="71"/>
      <c r="P24" s="51"/>
      <c r="V24" s="69"/>
      <c r="W24" s="69"/>
      <c r="X24" s="69"/>
      <c r="Y24" s="69"/>
      <c r="Z24" s="69"/>
      <c r="AA24" s="69"/>
      <c r="AB24" s="69"/>
    </row>
    <row r="25" spans="1:28" ht="14.1" customHeight="1">
      <c r="A25" s="63"/>
      <c r="B25" s="116" t="s">
        <v>84</v>
      </c>
      <c r="C25" s="44">
        <v>56</v>
      </c>
      <c r="D25" s="45">
        <v>80</v>
      </c>
      <c r="E25" s="45">
        <v>168</v>
      </c>
      <c r="F25" s="45">
        <v>155</v>
      </c>
      <c r="G25" s="45">
        <v>100</v>
      </c>
      <c r="H25" s="45">
        <v>100</v>
      </c>
      <c r="I25" s="45"/>
      <c r="J25" s="43"/>
      <c r="K25" s="43"/>
      <c r="L25" s="45"/>
      <c r="M25" s="45"/>
      <c r="N25" s="71"/>
      <c r="P25" s="51"/>
      <c r="V25" s="69"/>
      <c r="W25" s="69"/>
      <c r="X25" s="69"/>
      <c r="Y25" s="69"/>
      <c r="Z25" s="69"/>
      <c r="AA25" s="69"/>
      <c r="AB25" s="69"/>
    </row>
    <row r="26" spans="1:28" ht="14.1" customHeight="1">
      <c r="A26" s="63"/>
      <c r="B26" s="116" t="s">
        <v>86</v>
      </c>
      <c r="C26" s="44">
        <v>796</v>
      </c>
      <c r="D26" s="45">
        <v>999</v>
      </c>
      <c r="E26" s="45">
        <v>1071</v>
      </c>
      <c r="F26" s="45">
        <v>1135</v>
      </c>
      <c r="G26" s="45">
        <v>900</v>
      </c>
      <c r="H26" s="45">
        <v>1000</v>
      </c>
      <c r="I26" s="45"/>
      <c r="J26" s="43"/>
      <c r="K26" s="43"/>
      <c r="L26" s="45"/>
      <c r="M26" s="45"/>
      <c r="N26" s="71"/>
      <c r="P26" s="51"/>
      <c r="V26" s="69"/>
      <c r="W26" s="69"/>
      <c r="X26" s="69"/>
      <c r="Y26" s="69"/>
      <c r="Z26" s="69"/>
      <c r="AA26" s="69"/>
      <c r="AB26" s="69"/>
    </row>
    <row r="27" spans="1:28" ht="14.1" customHeight="1">
      <c r="A27" s="63"/>
      <c r="B27" s="116" t="s">
        <v>21</v>
      </c>
      <c r="C27" s="44">
        <v>171</v>
      </c>
      <c r="D27" s="45">
        <v>208</v>
      </c>
      <c r="E27" s="45">
        <v>183</v>
      </c>
      <c r="F27" s="45">
        <v>131</v>
      </c>
      <c r="G27" s="45">
        <v>200</v>
      </c>
      <c r="H27" s="45">
        <v>200</v>
      </c>
      <c r="I27" s="45"/>
      <c r="J27" s="43"/>
      <c r="K27" s="43"/>
      <c r="L27" s="45"/>
      <c r="M27" s="45"/>
      <c r="N27" s="71"/>
      <c r="P27" s="51"/>
      <c r="Y27" s="73"/>
      <c r="AB27" s="69"/>
    </row>
    <row r="28" spans="1:28" ht="14.1" customHeight="1">
      <c r="A28" s="172"/>
      <c r="B28" s="173" t="s">
        <v>22</v>
      </c>
      <c r="C28" s="174">
        <f t="shared" ref="C28:H28" si="10">SUM(C23:C27)</f>
        <v>1757</v>
      </c>
      <c r="D28" s="174">
        <f t="shared" si="10"/>
        <v>1982</v>
      </c>
      <c r="E28" s="174">
        <f t="shared" si="10"/>
        <v>2036</v>
      </c>
      <c r="F28" s="174">
        <f t="shared" si="10"/>
        <v>1757</v>
      </c>
      <c r="G28" s="174">
        <f t="shared" si="10"/>
        <v>2040</v>
      </c>
      <c r="H28" s="174">
        <f t="shared" si="10"/>
        <v>1920</v>
      </c>
      <c r="I28" s="174">
        <f t="shared" ref="H28:N28" si="11">SUM(I23:I27)</f>
        <v>0</v>
      </c>
      <c r="J28" s="174">
        <f t="shared" si="11"/>
        <v>0</v>
      </c>
      <c r="K28" s="174">
        <f t="shared" si="11"/>
        <v>0</v>
      </c>
      <c r="L28" s="174">
        <f t="shared" si="11"/>
        <v>0</v>
      </c>
      <c r="M28" s="174">
        <f t="shared" si="11"/>
        <v>0</v>
      </c>
      <c r="N28" s="175">
        <f t="shared" si="11"/>
        <v>0</v>
      </c>
      <c r="O28" s="75"/>
      <c r="P28" s="51"/>
    </row>
    <row r="29" spans="1:28" ht="14.1" customHeight="1">
      <c r="A29" s="107"/>
      <c r="B29" s="117" t="s">
        <v>40</v>
      </c>
      <c r="C29" s="108">
        <v>109</v>
      </c>
      <c r="D29" s="105">
        <v>178</v>
      </c>
      <c r="E29" s="105">
        <v>196</v>
      </c>
      <c r="F29" s="105">
        <v>168</v>
      </c>
      <c r="G29" s="105">
        <v>140</v>
      </c>
      <c r="H29" s="105">
        <v>140</v>
      </c>
      <c r="I29" s="105"/>
      <c r="J29" s="104"/>
      <c r="K29" s="104"/>
      <c r="L29" s="105"/>
      <c r="M29" s="105"/>
      <c r="N29" s="109"/>
      <c r="O29" s="75"/>
      <c r="P29" s="51"/>
      <c r="AB29" s="69"/>
    </row>
    <row r="30" spans="1:28" ht="14.1" customHeight="1">
      <c r="A30" s="63"/>
      <c r="B30" s="114" t="s">
        <v>41</v>
      </c>
      <c r="C30" s="44">
        <v>1</v>
      </c>
      <c r="D30" s="45">
        <v>1</v>
      </c>
      <c r="E30" s="45">
        <v>30</v>
      </c>
      <c r="F30" s="45">
        <v>29</v>
      </c>
      <c r="G30" s="45">
        <v>10</v>
      </c>
      <c r="H30" s="45">
        <v>10</v>
      </c>
      <c r="I30" s="45"/>
      <c r="J30" s="43"/>
      <c r="K30" s="43"/>
      <c r="L30" s="45"/>
      <c r="M30" s="45"/>
      <c r="N30" s="71"/>
      <c r="O30" s="75"/>
      <c r="P30" s="51"/>
      <c r="AB30" s="69"/>
    </row>
    <row r="31" spans="1:28" ht="14.1" customHeight="1">
      <c r="A31" s="63"/>
      <c r="B31" s="114" t="s">
        <v>42</v>
      </c>
      <c r="C31" s="44">
        <v>0</v>
      </c>
      <c r="D31" s="45">
        <v>47</v>
      </c>
      <c r="E31" s="45">
        <v>56</v>
      </c>
      <c r="F31" s="45">
        <v>26</v>
      </c>
      <c r="G31" s="45">
        <v>20</v>
      </c>
      <c r="H31" s="45">
        <v>30</v>
      </c>
      <c r="I31" s="45"/>
      <c r="J31" s="43"/>
      <c r="K31" s="43"/>
      <c r="L31" s="45"/>
      <c r="M31" s="45"/>
      <c r="N31" s="71"/>
      <c r="O31" s="75"/>
      <c r="P31" s="51"/>
      <c r="Y31" s="73"/>
      <c r="AB31" s="69"/>
    </row>
    <row r="32" spans="1:28" ht="14.1" customHeight="1">
      <c r="A32" s="63"/>
      <c r="B32" s="114" t="s">
        <v>43</v>
      </c>
      <c r="C32" s="44">
        <v>8</v>
      </c>
      <c r="D32" s="45">
        <v>28</v>
      </c>
      <c r="E32" s="45">
        <v>2</v>
      </c>
      <c r="F32" s="45">
        <v>6</v>
      </c>
      <c r="G32" s="45">
        <v>10</v>
      </c>
      <c r="H32" s="45">
        <v>10</v>
      </c>
      <c r="I32" s="45"/>
      <c r="J32" s="43"/>
      <c r="K32" s="43"/>
      <c r="L32" s="45"/>
      <c r="M32" s="45"/>
      <c r="N32" s="71"/>
      <c r="O32" s="75"/>
      <c r="P32" s="51"/>
      <c r="AB32" s="69"/>
    </row>
    <row r="33" spans="1:28" ht="14.1" customHeight="1">
      <c r="A33" s="63"/>
      <c r="B33" s="114" t="s">
        <v>44</v>
      </c>
      <c r="C33" s="44">
        <v>5</v>
      </c>
      <c r="D33" s="45">
        <v>28</v>
      </c>
      <c r="E33" s="45">
        <v>22</v>
      </c>
      <c r="F33" s="45">
        <v>4</v>
      </c>
      <c r="G33" s="45">
        <v>30</v>
      </c>
      <c r="H33" s="45">
        <v>30</v>
      </c>
      <c r="I33" s="45"/>
      <c r="J33" s="43"/>
      <c r="K33" s="43"/>
      <c r="L33" s="45"/>
      <c r="M33" s="45"/>
      <c r="N33" s="71"/>
      <c r="O33" s="51"/>
      <c r="P33" s="51"/>
      <c r="AB33" s="69"/>
    </row>
    <row r="34" spans="1:28" ht="14.1" customHeight="1">
      <c r="A34" s="172"/>
      <c r="B34" s="173" t="s">
        <v>45</v>
      </c>
      <c r="C34" s="176">
        <f>SUM(C30:C33)</f>
        <v>14</v>
      </c>
      <c r="D34" s="176">
        <f t="shared" ref="D34:H34" si="12">SUM(D30:D33)</f>
        <v>104</v>
      </c>
      <c r="E34" s="176">
        <f t="shared" si="12"/>
        <v>110</v>
      </c>
      <c r="F34" s="176">
        <f t="shared" si="12"/>
        <v>65</v>
      </c>
      <c r="G34" s="176">
        <f t="shared" si="12"/>
        <v>70</v>
      </c>
      <c r="H34" s="176">
        <f t="shared" si="12"/>
        <v>80</v>
      </c>
      <c r="I34" s="176">
        <f t="shared" ref="H34:N34" si="13">SUM(I30:I33)</f>
        <v>0</v>
      </c>
      <c r="J34" s="176">
        <f t="shared" si="13"/>
        <v>0</v>
      </c>
      <c r="K34" s="176">
        <f t="shared" si="13"/>
        <v>0</v>
      </c>
      <c r="L34" s="176">
        <f t="shared" si="13"/>
        <v>0</v>
      </c>
      <c r="M34" s="176">
        <f t="shared" si="13"/>
        <v>0</v>
      </c>
      <c r="N34" s="177">
        <f t="shared" si="13"/>
        <v>0</v>
      </c>
      <c r="P34" s="51"/>
    </row>
    <row r="35" spans="1:28" ht="14.1" customHeight="1">
      <c r="A35" s="60"/>
      <c r="B35" s="114" t="s">
        <v>46</v>
      </c>
      <c r="C35" s="42">
        <v>420</v>
      </c>
      <c r="D35" s="66">
        <v>262</v>
      </c>
      <c r="E35" s="66">
        <v>442</v>
      </c>
      <c r="F35" s="45">
        <v>262</v>
      </c>
      <c r="G35" s="45">
        <v>300</v>
      </c>
      <c r="H35" s="45">
        <v>250</v>
      </c>
      <c r="I35" s="45"/>
      <c r="J35" s="43"/>
      <c r="K35" s="43"/>
      <c r="L35" s="45"/>
      <c r="M35" s="45"/>
      <c r="N35" s="71"/>
      <c r="P35" s="51"/>
      <c r="AB35" s="69"/>
    </row>
    <row r="36" spans="1:28" ht="14.1" customHeight="1">
      <c r="A36" s="107"/>
      <c r="B36" s="117" t="s">
        <v>62</v>
      </c>
      <c r="C36" s="110">
        <v>0</v>
      </c>
      <c r="D36" s="104">
        <v>0</v>
      </c>
      <c r="E36" s="104">
        <v>0</v>
      </c>
      <c r="F36" s="105">
        <v>0</v>
      </c>
      <c r="G36" s="105">
        <v>0</v>
      </c>
      <c r="H36" s="105">
        <v>0</v>
      </c>
      <c r="I36" s="105"/>
      <c r="J36" s="104"/>
      <c r="K36" s="104"/>
      <c r="L36" s="105"/>
      <c r="M36" s="105"/>
      <c r="N36" s="109"/>
      <c r="AB36" s="69"/>
    </row>
    <row r="37" spans="1:28" ht="14.1" customHeight="1">
      <c r="A37" s="107"/>
      <c r="B37" s="117" t="s">
        <v>91</v>
      </c>
      <c r="C37" s="110">
        <v>0</v>
      </c>
      <c r="D37" s="104">
        <v>0</v>
      </c>
      <c r="E37" s="104">
        <v>0</v>
      </c>
      <c r="F37" s="105">
        <v>0</v>
      </c>
      <c r="G37" s="105">
        <v>0</v>
      </c>
      <c r="H37" s="105">
        <v>0</v>
      </c>
      <c r="I37" s="105"/>
      <c r="J37" s="104"/>
      <c r="K37" s="104"/>
      <c r="L37" s="105"/>
      <c r="M37" s="105"/>
      <c r="N37" s="109"/>
      <c r="AB37" s="69"/>
    </row>
    <row r="38" spans="1:28" ht="14.1" customHeight="1">
      <c r="A38" s="183"/>
      <c r="B38" s="184" t="s">
        <v>88</v>
      </c>
      <c r="C38" s="185">
        <f>C22+C28+C29+C34+C35+C36+C37</f>
        <v>6152</v>
      </c>
      <c r="D38" s="185">
        <f t="shared" ref="D38:H38" si="14">D37+D36+D35+D34+D29+D28+D22</f>
        <v>6456</v>
      </c>
      <c r="E38" s="185">
        <f t="shared" si="14"/>
        <v>6545</v>
      </c>
      <c r="F38" s="185">
        <f t="shared" si="14"/>
        <v>6219</v>
      </c>
      <c r="G38" s="185">
        <f t="shared" si="14"/>
        <v>6590</v>
      </c>
      <c r="H38" s="185">
        <f t="shared" si="14"/>
        <v>6430</v>
      </c>
      <c r="I38" s="185">
        <f t="shared" ref="H38:N38" si="15">I37+I36+I35+I34+I29+I28+I22</f>
        <v>0</v>
      </c>
      <c r="J38" s="185">
        <f t="shared" si="15"/>
        <v>0</v>
      </c>
      <c r="K38" s="185">
        <f t="shared" si="15"/>
        <v>0</v>
      </c>
      <c r="L38" s="185">
        <f t="shared" si="15"/>
        <v>0</v>
      </c>
      <c r="M38" s="185">
        <f t="shared" si="15"/>
        <v>0</v>
      </c>
      <c r="N38" s="186">
        <f t="shared" si="15"/>
        <v>0</v>
      </c>
      <c r="Y38" s="73"/>
    </row>
    <row r="39" spans="1:28" ht="14.1" customHeight="1" thickBot="1">
      <c r="A39" s="119"/>
      <c r="B39" s="118" t="s">
        <v>47</v>
      </c>
      <c r="C39" s="64">
        <f>C17-C38</f>
        <v>-1243</v>
      </c>
      <c r="D39" s="64">
        <f t="shared" ref="D39:H39" si="16">D17-D38</f>
        <v>-50</v>
      </c>
      <c r="E39" s="64">
        <f t="shared" si="16"/>
        <v>-48</v>
      </c>
      <c r="F39" s="64">
        <f t="shared" si="16"/>
        <v>126</v>
      </c>
      <c r="G39" s="64">
        <f t="shared" si="16"/>
        <v>-65</v>
      </c>
      <c r="H39" s="64">
        <f t="shared" si="16"/>
        <v>-35</v>
      </c>
      <c r="I39" s="64">
        <f t="shared" ref="H39:N39" si="17">I17-I38</f>
        <v>0</v>
      </c>
      <c r="J39" s="64">
        <f t="shared" si="17"/>
        <v>0</v>
      </c>
      <c r="K39" s="64">
        <f t="shared" si="17"/>
        <v>0</v>
      </c>
      <c r="L39" s="64">
        <f t="shared" si="17"/>
        <v>0</v>
      </c>
      <c r="M39" s="64">
        <f t="shared" si="17"/>
        <v>0</v>
      </c>
      <c r="N39" s="102">
        <f t="shared" si="17"/>
        <v>0</v>
      </c>
      <c r="Y39" s="69"/>
    </row>
    <row r="40" spans="1:28" ht="18" customHeight="1" thickBot="1">
      <c r="A40" s="240" t="s">
        <v>50</v>
      </c>
      <c r="B40" s="241"/>
      <c r="C40" s="197">
        <f>C3+C17-C38</f>
        <v>107</v>
      </c>
      <c r="D40" s="197">
        <f t="shared" ref="D40:H40" si="18">D3+D17-D38</f>
        <v>57</v>
      </c>
      <c r="E40" s="197">
        <f t="shared" si="18"/>
        <v>9</v>
      </c>
      <c r="F40" s="197">
        <f t="shared" si="18"/>
        <v>135</v>
      </c>
      <c r="G40" s="197">
        <f t="shared" si="18"/>
        <v>70</v>
      </c>
      <c r="H40" s="197">
        <f t="shared" si="18"/>
        <v>35</v>
      </c>
      <c r="I40" s="197">
        <f t="shared" ref="H40:N40" si="19">I3+I17-I38</f>
        <v>35</v>
      </c>
      <c r="J40" s="197">
        <f t="shared" si="19"/>
        <v>35</v>
      </c>
      <c r="K40" s="197">
        <f t="shared" si="19"/>
        <v>35</v>
      </c>
      <c r="L40" s="197">
        <f t="shared" si="19"/>
        <v>35</v>
      </c>
      <c r="M40" s="197">
        <f t="shared" si="19"/>
        <v>35</v>
      </c>
      <c r="N40" s="198">
        <f t="shared" si="19"/>
        <v>35</v>
      </c>
    </row>
    <row r="41" spans="1:28" ht="18" customHeight="1">
      <c r="A41" s="56"/>
      <c r="B41" s="57"/>
      <c r="C41" s="58"/>
      <c r="D41" s="59"/>
      <c r="E41" s="59"/>
      <c r="F41" s="59"/>
      <c r="G41" s="59"/>
    </row>
    <row r="42" spans="1:28">
      <c r="B42" t="s">
        <v>118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2016-02-25T11:43:48Z</cp:lastPrinted>
  <dcterms:created xsi:type="dcterms:W3CDTF">2012-03-20T09:28:01Z</dcterms:created>
  <dcterms:modified xsi:type="dcterms:W3CDTF">2018-04-27T11:07:47Z</dcterms:modified>
</cp:coreProperties>
</file>