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505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strát_mesačne'!$A$1:$H$43</definedName>
  </definedNames>
  <calcPr calcId="145621"/>
</workbook>
</file>

<file path=xl/calcChain.xml><?xml version="1.0" encoding="utf-8"?>
<calcChain xmlns="http://schemas.openxmlformats.org/spreadsheetml/2006/main">
  <c r="H34" i="3" l="1"/>
  <c r="H27" i="3"/>
  <c r="H26" i="3"/>
  <c r="H22" i="3"/>
  <c r="H14" i="3"/>
  <c r="H9" i="3"/>
  <c r="H33" i="3"/>
  <c r="H32" i="3"/>
  <c r="H31" i="3"/>
  <c r="H30" i="3"/>
  <c r="H29" i="3"/>
  <c r="H28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G34" i="3"/>
  <c r="F34" i="3"/>
  <c r="G27" i="3"/>
  <c r="F27" i="3"/>
  <c r="G26" i="3"/>
  <c r="F26" i="3"/>
  <c r="G22" i="3"/>
  <c r="F22" i="3"/>
  <c r="G14" i="3"/>
  <c r="F14" i="3"/>
  <c r="G9" i="3"/>
  <c r="F9" i="3"/>
  <c r="D36" i="3"/>
  <c r="E33" i="3"/>
  <c r="E32" i="3"/>
  <c r="E31" i="3"/>
  <c r="E30" i="3"/>
  <c r="E29" i="3"/>
  <c r="E28" i="3"/>
  <c r="E25" i="3"/>
  <c r="E24" i="3"/>
  <c r="E23" i="3"/>
  <c r="D22" i="3"/>
  <c r="D26" i="3" s="1"/>
  <c r="C22" i="3"/>
  <c r="C26" i="3" s="1"/>
  <c r="E21" i="3"/>
  <c r="E20" i="3"/>
  <c r="E19" i="3"/>
  <c r="E18" i="3"/>
  <c r="E17" i="3"/>
  <c r="E16" i="3"/>
  <c r="D14" i="3"/>
  <c r="D27" i="3" s="1"/>
  <c r="E13" i="3"/>
  <c r="E12" i="3"/>
  <c r="E11" i="3"/>
  <c r="E10" i="3"/>
  <c r="D9" i="3"/>
  <c r="E9" i="3" s="1"/>
  <c r="C9" i="3"/>
  <c r="C14" i="3" s="1"/>
  <c r="C27" i="3" s="1"/>
  <c r="C34" i="3" s="1"/>
  <c r="E8" i="3"/>
  <c r="E7" i="3"/>
  <c r="E6" i="3"/>
  <c r="D34" i="3" l="1"/>
  <c r="E34" i="3" s="1"/>
  <c r="E27" i="3"/>
  <c r="E26" i="3"/>
  <c r="E14" i="3"/>
  <c r="E22" i="3"/>
  <c r="F34" i="4"/>
  <c r="F28" i="4"/>
  <c r="F22" i="4"/>
  <c r="F13" i="4"/>
  <c r="F17" i="4" s="1"/>
  <c r="E34" i="4"/>
  <c r="E28" i="4"/>
  <c r="E22" i="4"/>
  <c r="E13" i="4"/>
  <c r="E17" i="4" s="1"/>
  <c r="E8" i="1"/>
  <c r="E38" i="4" l="1"/>
  <c r="E18" i="4" s="1"/>
  <c r="F38" i="4"/>
  <c r="F18" i="4" s="1"/>
  <c r="F39" i="4"/>
  <c r="F9" i="4"/>
  <c r="E39" i="4"/>
  <c r="E9" i="4"/>
  <c r="D34" i="4"/>
  <c r="D28" i="4"/>
  <c r="D22" i="4"/>
  <c r="D13" i="4"/>
  <c r="D17" i="4" s="1"/>
  <c r="D8" i="1"/>
  <c r="C34" i="4"/>
  <c r="C28" i="4"/>
  <c r="C22" i="4"/>
  <c r="C38" i="4" s="1"/>
  <c r="C18" i="4" s="1"/>
  <c r="C13" i="4"/>
  <c r="C17" i="4" s="1"/>
  <c r="D38" i="4" l="1"/>
  <c r="D18" i="4" s="1"/>
  <c r="D9" i="4"/>
  <c r="C39" i="4"/>
  <c r="C9" i="4"/>
  <c r="D39" i="4" l="1"/>
  <c r="B1" i="4"/>
  <c r="B1" i="1"/>
  <c r="C8" i="1"/>
  <c r="N34" i="4"/>
  <c r="N38" i="4" s="1"/>
  <c r="M34" i="4"/>
  <c r="L34" i="4"/>
  <c r="N28" i="4"/>
  <c r="M28" i="4"/>
  <c r="L28" i="4"/>
  <c r="N22" i="4"/>
  <c r="M22" i="4"/>
  <c r="L22" i="4"/>
  <c r="N13" i="4"/>
  <c r="N17" i="4" s="1"/>
  <c r="M13" i="4"/>
  <c r="M17" i="4" s="1"/>
  <c r="L13" i="4"/>
  <c r="L17" i="4" s="1"/>
  <c r="N14" i="1"/>
  <c r="N21" i="1" s="1"/>
  <c r="M14" i="1"/>
  <c r="M21" i="1" s="1"/>
  <c r="L14" i="1"/>
  <c r="L21" i="1" s="1"/>
  <c r="K14" i="1"/>
  <c r="K21" i="1" s="1"/>
  <c r="J14" i="1"/>
  <c r="J21" i="1" s="1"/>
  <c r="I14" i="1"/>
  <c r="I21" i="1" s="1"/>
  <c r="H14" i="1"/>
  <c r="H21" i="1" s="1"/>
  <c r="G14" i="1"/>
  <c r="G21" i="1" s="1"/>
  <c r="F14" i="1"/>
  <c r="F21" i="1" s="1"/>
  <c r="E14" i="1"/>
  <c r="E21" i="1" s="1"/>
  <c r="D14" i="1"/>
  <c r="D21" i="1" s="1"/>
  <c r="C14" i="1"/>
  <c r="C21" i="1" s="1"/>
  <c r="N6" i="1"/>
  <c r="M6" i="1"/>
  <c r="L6" i="1"/>
  <c r="K6" i="1"/>
  <c r="J6" i="1"/>
  <c r="I6" i="1"/>
  <c r="H6" i="1"/>
  <c r="G6" i="1"/>
  <c r="F6" i="1"/>
  <c r="E6" i="1"/>
  <c r="D6" i="1"/>
  <c r="C6" i="1"/>
  <c r="N4" i="1"/>
  <c r="N11" i="1" s="1"/>
  <c r="M4" i="1"/>
  <c r="M11" i="1" s="1"/>
  <c r="L4" i="1"/>
  <c r="L11" i="1" s="1"/>
  <c r="K4" i="1"/>
  <c r="K11" i="1" s="1"/>
  <c r="J4" i="1"/>
  <c r="J11" i="1" s="1"/>
  <c r="I4" i="1"/>
  <c r="I11" i="1" s="1"/>
  <c r="H4" i="1"/>
  <c r="H11" i="1" s="1"/>
  <c r="G4" i="1"/>
  <c r="G11" i="1" s="1"/>
  <c r="F4" i="1"/>
  <c r="E4" i="1"/>
  <c r="D4" i="1"/>
  <c r="C4" i="1"/>
  <c r="C11" i="1" s="1"/>
  <c r="N39" i="4" l="1"/>
  <c r="L38" i="4"/>
  <c r="L39" i="4"/>
  <c r="M38" i="4"/>
  <c r="M39" i="4" s="1"/>
  <c r="F11" i="1"/>
  <c r="E11" i="1"/>
  <c r="D11" i="1"/>
  <c r="C40" i="4"/>
  <c r="D3" i="4" l="1"/>
  <c r="D40" i="4" s="1"/>
  <c r="E3" i="4" s="1"/>
  <c r="E40" i="4" s="1"/>
  <c r="F3" i="4" s="1"/>
  <c r="F40" i="4" s="1"/>
  <c r="L3" i="4" s="1"/>
  <c r="L40" i="4" s="1"/>
  <c r="M3" i="4" l="1"/>
  <c r="M40" i="4" s="1"/>
  <c r="N3" i="4"/>
  <c r="N40" i="4" s="1"/>
  <c r="B1" i="3"/>
</calcChain>
</file>

<file path=xl/sharedStrings.xml><?xml version="1.0" encoding="utf-8"?>
<sst xmlns="http://schemas.openxmlformats.org/spreadsheetml/2006/main" count="148" uniqueCount="131">
  <si>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</si>
  <si>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</si>
  <si>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</si>
  <si>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</si>
  <si>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</si>
  <si>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</si>
  <si>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</si>
  <si>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</si>
  <si>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</si>
  <si>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</si>
  <si>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</si>
  <si>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</si>
  <si>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</si>
  <si>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</si>
  <si>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</si>
  <si>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</si>
  <si>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</si>
  <si>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</si>
  <si>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</si>
  <si>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</si>
  <si>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</si>
  <si>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</si>
  <si>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</si>
  <si>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</si>
  <si>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</si>
  <si>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</si>
  <si>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</si>
  <si>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</si>
  <si>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</si>
  <si>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</si>
  <si>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</si>
  <si>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</si>
  <si>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</si>
  <si>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 xml:space="preserve">Komentár: 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</si>
  <si>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</si>
  <si>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</si>
  <si>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</si>
  <si>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</si>
  <si>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</si>
  <si>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</si>
  <si>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</si>
  <si>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</si>
  <si>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</si>
  <si>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</si>
  <si>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</si>
  <si>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</si>
  <si>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</si>
  <si>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</si>
  <si>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</si>
  <si>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</si>
  <si>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</si>
  <si>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</si>
  <si>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</si>
  <si>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</si>
  <si>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</si>
  <si>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</si>
  <si>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</si>
  <si>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</si>
  <si>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</si>
  <si>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</si>
  <si>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</si>
  <si>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</si>
  <si>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</si>
  <si>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</si>
  <si>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</si>
  <si>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</si>
  <si>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</si>
  <si>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</si>
  <si>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</si>
  <si>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</si>
  <si>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</si>
  <si>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</si>
  <si>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</si>
  <si>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</si>
  <si>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</si>
  <si>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</si>
  <si>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</si>
  <si>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</si>
  <si>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</si>
  <si>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</si>
  <si>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</si>
  <si>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</si>
  <si>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</si>
  <si>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</si>
  <si>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</si>
  <si>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</si>
  <si>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</si>
  <si>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</si>
  <si>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</si>
  <si>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</si>
  <si>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</si>
  <si>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</si>
  <si>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</si>
  <si>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</si>
  <si>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</si>
  <si>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</si>
  <si>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MZ SR</t>
  </si>
  <si>
    <t>Kontakt: Róbert Maguľa</t>
  </si>
  <si>
    <t>mail: robert.magula@health.gov.sk , kontroling@health.gov.sk</t>
  </si>
  <si>
    <t>Skutočnosť                    k 31.1.2018</t>
  </si>
  <si>
    <t>Skutočnosť                    k 28.2.2018</t>
  </si>
  <si>
    <t>Skutočnosť                    k 31.3.2018</t>
  </si>
  <si>
    <t>Skutočnosť                    k 30.4.2018</t>
  </si>
  <si>
    <t>Skutočnosť                    k 31.5.2018</t>
  </si>
  <si>
    <t>Skutočnosť                    k 30.6.2018</t>
  </si>
  <si>
    <t>Skutočnosť                    k 31.7.2018</t>
  </si>
  <si>
    <t>Skutočnosť                    k 31.8.2018</t>
  </si>
  <si>
    <t>Skutočnosť                    k 30.9.2018</t>
  </si>
  <si>
    <t>Skutočnosť                    k 31.10.2018</t>
  </si>
  <si>
    <t>Skutočnosť                    k 30.11.2018</t>
  </si>
  <si>
    <t>Skutočnosť                    k 31.12.2018</t>
  </si>
  <si>
    <t>Skutočnosť 01_2018</t>
  </si>
  <si>
    <t>Výhľad 10_2018</t>
  </si>
  <si>
    <t>Výhľad 11_2018</t>
  </si>
  <si>
    <t>Výhľad 12_2018</t>
  </si>
  <si>
    <t>Komentár a poznámky:</t>
  </si>
  <si>
    <t>rok 2018</t>
  </si>
  <si>
    <t xml:space="preserve">Počet hospitalizačných prípadov </t>
  </si>
  <si>
    <t>Počet JZS</t>
  </si>
  <si>
    <t>Skutočnosť 2/2018</t>
  </si>
  <si>
    <t>Uvedený je aj počet JZS, ktorú UNM vykazuje do zdravotných poisťovní na základe zmlúv.</t>
  </si>
  <si>
    <t>Skutočnosť 3/2018</t>
  </si>
  <si>
    <t>Skutočnosť  4/2018</t>
  </si>
  <si>
    <t>Skutočnosť 5/2018</t>
  </si>
  <si>
    <t>Výhľad  8/2018</t>
  </si>
  <si>
    <t>Výhľad  9/2018</t>
  </si>
  <si>
    <t>Júl 2018</t>
  </si>
  <si>
    <t>Júl</t>
  </si>
  <si>
    <t>Január - Júl</t>
  </si>
  <si>
    <t>Skutočnosť  7/2018</t>
  </si>
  <si>
    <t>Výhľad  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</si>
</sst>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(#,##0\);\-"/>
    <numFmt numFmtId="165" formatCode="#,##0;[Red]\ \(#,##0\);\-"/>
    <numFmt numFmtId="166" formatCode="#,##0.00000"/>
  </numFmts>
  <fonts count="24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">
    <xf numFmtId="0" fontId="0" fillId="0" borderId="0"/>
    <xf numFmtId="40" fontId="8" fillId="0" borderId="0" applyFont="0" applyFill="0" applyBorder="0" applyAlignment="0" applyProtection="0"/>
    <xf numFmtId="0" fontId="20" fillId="0" borderId="0"/>
    <xf numFmtId="0" fontId="20" fillId="0" borderId="0"/>
    <xf numFmtId="0" fontId="9" fillId="0" borderId="0"/>
    <xf numFmtId="0" fontId="5" fillId="0" borderId="0"/>
    <xf numFmtId="0" fontId="20" fillId="0" borderId="0"/>
    <xf numFmtId="0" fontId="20" fillId="0" borderId="0"/>
    <xf numFmtId="0" fontId="5" fillId="0" borderId="0"/>
    <xf numFmtId="0" fontId="20" fillId="0" borderId="0"/>
    <xf numFmtId="0" fontId="5" fillId="0" borderId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5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0" fillId="0" borderId="0" xfId="0" applyFill="1"/>
    <xf numFmtId="0" fontId="9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1" fillId="0" borderId="0" xfId="0" applyFont="1"/>
    <xf numFmtId="0" fontId="0" fillId="0" borderId="0" xfId="0" applyFont="1" applyBorder="1"/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left"/>
    </xf>
    <xf numFmtId="3" fontId="14" fillId="0" borderId="1" xfId="13" applyNumberFormat="1" applyFont="1" applyBorder="1" applyAlignment="1">
      <alignment horizontal="right"/>
    </xf>
    <xf numFmtId="3" fontId="14" fillId="0" borderId="1" xfId="0" applyNumberFormat="1" applyFont="1" applyBorder="1"/>
    <xf numFmtId="3" fontId="17" fillId="0" borderId="1" xfId="13" applyNumberFormat="1" applyFont="1" applyBorder="1" applyAlignment="1">
      <alignment horizontal="right"/>
    </xf>
    <xf numFmtId="3" fontId="17" fillId="0" borderId="1" xfId="0" applyNumberFormat="1" applyFont="1" applyBorder="1"/>
    <xf numFmtId="0" fontId="12" fillId="0" borderId="0" xfId="0" applyFont="1" applyFill="1" applyAlignment="1">
      <alignment horizontal="center" vertical="center"/>
    </xf>
    <xf numFmtId="164" fontId="5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8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7" fillId="0" borderId="1" xfId="0" applyFont="1" applyBorder="1" applyAlignment="1">
      <alignment horizontal="center"/>
    </xf>
    <xf numFmtId="0" fontId="9" fillId="0" borderId="1" xfId="0" applyFont="1" applyFill="1" applyBorder="1"/>
    <xf numFmtId="16" fontId="14" fillId="0" borderId="1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/>
    <xf numFmtId="0" fontId="11" fillId="0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14" fillId="0" borderId="9" xfId="0" applyFont="1" applyBorder="1" applyAlignment="1">
      <alignment horizontal="center"/>
    </xf>
    <xf numFmtId="16" fontId="14" fillId="0" borderId="9" xfId="0" applyNumberFormat="1" applyFont="1" applyBorder="1"/>
    <xf numFmtId="16" fontId="17" fillId="0" borderId="9" xfId="0" applyNumberFormat="1" applyFont="1" applyBorder="1"/>
    <xf numFmtId="16" fontId="14" fillId="0" borderId="9" xfId="0" applyNumberFormat="1" applyFont="1" applyBorder="1" applyAlignment="1">
      <alignment horizontal="center"/>
    </xf>
    <xf numFmtId="3" fontId="14" fillId="4" borderId="5" xfId="0" applyNumberFormat="1" applyFont="1" applyFill="1" applyBorder="1" applyAlignment="1">
      <alignment horizontal="right"/>
    </xf>
    <xf numFmtId="0" fontId="9" fillId="5" borderId="1" xfId="0" applyFont="1" applyFill="1" applyBorder="1"/>
    <xf numFmtId="3" fontId="14" fillId="5" borderId="1" xfId="0" applyNumberFormat="1" applyFont="1" applyFill="1" applyBorder="1"/>
    <xf numFmtId="0" fontId="14" fillId="0" borderId="0" xfId="0" applyFont="1"/>
    <xf numFmtId="3" fontId="0" fillId="0" borderId="0" xfId="0" applyNumberFormat="1"/>
    <xf numFmtId="3" fontId="9" fillId="0" borderId="0" xfId="0" applyNumberFormat="1" applyFont="1"/>
    <xf numFmtId="3" fontId="14" fillId="0" borderId="10" xfId="0" applyNumberFormat="1" applyFont="1" applyBorder="1"/>
    <xf numFmtId="3" fontId="17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0" fontId="0" fillId="0" borderId="0" xfId="0" applyBorder="1" applyAlignment="1">
      <alignment horizontal="right"/>
    </xf>
    <xf numFmtId="0" fontId="17" fillId="5" borderId="1" xfId="0" applyFont="1" applyFill="1" applyBorder="1" applyAlignment="1">
      <alignment horizontal="center"/>
    </xf>
    <xf numFmtId="0" fontId="0" fillId="0" borderId="6" xfId="0" applyFont="1" applyBorder="1"/>
    <xf numFmtId="0" fontId="15" fillId="0" borderId="0" xfId="0" applyFont="1" applyFill="1" applyBorder="1" applyAlignment="1">
      <alignment horizontal="center"/>
    </xf>
    <xf numFmtId="16" fontId="14" fillId="0" borderId="1" xfId="5" applyNumberFormat="1" applyFont="1" applyBorder="1" applyAlignment="1">
      <alignment horizontal="center"/>
    </xf>
    <xf numFmtId="0" fontId="5" fillId="0" borderId="1" xfId="5" applyFill="1" applyBorder="1" applyAlignment="1">
      <alignment horizontal="left"/>
    </xf>
    <xf numFmtId="0" fontId="6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4" fillId="0" borderId="1" xfId="0" applyNumberFormat="1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6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6" fillId="0" borderId="15" xfId="0" applyNumberFormat="1" applyFont="1" applyBorder="1" applyAlignment="1">
      <alignment horizontal="right"/>
    </xf>
    <xf numFmtId="49" fontId="6" fillId="0" borderId="14" xfId="0" applyNumberFormat="1" applyFont="1" applyBorder="1" applyAlignment="1">
      <alignment horizontal="right"/>
    </xf>
    <xf numFmtId="49" fontId="22" fillId="2" borderId="1" xfId="0" applyNumberFormat="1" applyFont="1" applyFill="1" applyBorder="1" applyAlignment="1">
      <alignment horizontal="center" vertical="center" wrapText="1"/>
    </xf>
    <xf numFmtId="3" fontId="14" fillId="4" borderId="25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/>
    <xf numFmtId="3" fontId="17" fillId="0" borderId="1" xfId="0" applyNumberFormat="1" applyFont="1" applyFill="1" applyBorder="1"/>
    <xf numFmtId="3" fontId="14" fillId="0" borderId="10" xfId="0" applyNumberFormat="1" applyFont="1" applyFill="1" applyBorder="1"/>
    <xf numFmtId="0" fontId="14" fillId="0" borderId="9" xfId="0" applyFont="1" applyFill="1" applyBorder="1" applyAlignment="1">
      <alignment horizontal="center"/>
    </xf>
    <xf numFmtId="3" fontId="17" fillId="0" borderId="1" xfId="13" applyNumberFormat="1" applyFont="1" applyFill="1" applyBorder="1" applyAlignment="1">
      <alignment horizontal="right"/>
    </xf>
    <xf numFmtId="3" fontId="17" fillId="0" borderId="10" xfId="0" applyNumberFormat="1" applyFont="1" applyFill="1" applyBorder="1"/>
    <xf numFmtId="3" fontId="14" fillId="0" borderId="1" xfId="13" applyNumberFormat="1" applyFont="1" applyFill="1" applyBorder="1" applyAlignment="1">
      <alignment horizontal="right"/>
    </xf>
    <xf numFmtId="0" fontId="14" fillId="0" borderId="2" xfId="0" applyNumberFormat="1" applyFont="1" applyFill="1" applyBorder="1"/>
    <xf numFmtId="0" fontId="15" fillId="0" borderId="9" xfId="0" applyFont="1" applyFill="1" applyBorder="1"/>
    <xf numFmtId="0" fontId="14" fillId="0" borderId="2" xfId="0" applyNumberFormat="1" applyFont="1" applyBorder="1"/>
    <xf numFmtId="0" fontId="14" fillId="0" borderId="2" xfId="0" applyNumberFormat="1" applyFont="1" applyBorder="1" applyAlignment="1">
      <alignment horizontal="left"/>
    </xf>
    <xf numFmtId="0" fontId="17" fillId="3" borderId="2" xfId="0" applyNumberFormat="1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2" xfId="0" applyNumberFormat="1" applyFont="1" applyFill="1" applyBorder="1" applyAlignment="1">
      <alignment horizontal="left"/>
    </xf>
    <xf numFmtId="0" fontId="15" fillId="4" borderId="16" xfId="0" applyNumberFormat="1" applyFont="1" applyFill="1" applyBorder="1" applyAlignment="1">
      <alignment horizontal="left"/>
    </xf>
    <xf numFmtId="0" fontId="14" fillId="4" borderId="12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5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15" fillId="13" borderId="1" xfId="0" applyFont="1" applyFill="1" applyBorder="1" applyAlignment="1">
      <alignment horizontal="center"/>
    </xf>
    <xf numFmtId="0" fontId="6" fillId="13" borderId="1" xfId="0" applyFont="1" applyFill="1" applyBorder="1"/>
    <xf numFmtId="49" fontId="21" fillId="9" borderId="5" xfId="0" applyNumberFormat="1" applyFont="1" applyFill="1" applyBorder="1" applyAlignment="1">
      <alignment horizontal="center" vertical="center"/>
    </xf>
    <xf numFmtId="49" fontId="21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6" fillId="3" borderId="0" xfId="5" applyFont="1" applyFill="1" applyBorder="1"/>
    <xf numFmtId="0" fontId="16" fillId="0" borderId="0" xfId="0" applyFont="1" applyBorder="1"/>
    <xf numFmtId="49" fontId="15" fillId="0" borderId="0" xfId="0" applyNumberFormat="1" applyFont="1" applyBorder="1" applyAlignment="1">
      <alignment horizontal="right"/>
    </xf>
    <xf numFmtId="0" fontId="14" fillId="0" borderId="0" xfId="0" applyFont="1" applyBorder="1"/>
    <xf numFmtId="0" fontId="15" fillId="0" borderId="12" xfId="0" applyFont="1" applyFill="1" applyBorder="1"/>
    <xf numFmtId="0" fontId="14" fillId="0" borderId="27" xfId="0" applyNumberFormat="1" applyFont="1" applyFill="1" applyBorder="1"/>
    <xf numFmtId="3" fontId="14" fillId="0" borderId="13" xfId="0" applyNumberFormat="1" applyFont="1" applyFill="1" applyBorder="1" applyAlignment="1">
      <alignment horizontal="right"/>
    </xf>
    <xf numFmtId="3" fontId="14" fillId="0" borderId="13" xfId="0" applyNumberFormat="1" applyFont="1" applyFill="1" applyBorder="1"/>
    <xf numFmtId="3" fontId="14" fillId="0" borderId="24" xfId="0" applyNumberFormat="1" applyFont="1" applyFill="1" applyBorder="1"/>
    <xf numFmtId="0" fontId="0" fillId="10" borderId="5" xfId="0" applyFill="1" applyBorder="1"/>
    <xf numFmtId="9" fontId="0" fillId="10" borderId="5" xfId="0" applyNumberFormat="1" applyFont="1" applyFill="1" applyBorder="1" applyAlignment="1">
      <alignment horizontal="right"/>
    </xf>
    <xf numFmtId="0" fontId="14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6" fillId="11" borderId="1" xfId="0" applyFont="1" applyFill="1" applyBorder="1"/>
    <xf numFmtId="3" fontId="6" fillId="11" borderId="2" xfId="0" applyNumberFormat="1" applyFont="1" applyFill="1" applyBorder="1" applyAlignment="1">
      <alignment horizontal="right"/>
    </xf>
    <xf numFmtId="0" fontId="7" fillId="15" borderId="3" xfId="0" applyFont="1" applyFill="1" applyBorder="1" applyAlignment="1">
      <alignment horizontal="center" vertical="center" wrapText="1"/>
    </xf>
    <xf numFmtId="0" fontId="7" fillId="15" borderId="26" xfId="0" applyFont="1" applyFill="1" applyBorder="1" applyAlignment="1">
      <alignment horizontal="center" vertical="center" wrapText="1"/>
    </xf>
    <xf numFmtId="0" fontId="15" fillId="14" borderId="7" xfId="0" applyFont="1" applyFill="1" applyBorder="1"/>
    <xf numFmtId="0" fontId="14" fillId="14" borderId="8" xfId="0" applyNumberFormat="1" applyFont="1" applyFill="1" applyBorder="1"/>
    <xf numFmtId="0" fontId="15" fillId="16" borderId="7" xfId="0" applyFont="1" applyFill="1" applyBorder="1"/>
    <xf numFmtId="0" fontId="14" fillId="16" borderId="8" xfId="0" applyNumberFormat="1" applyFont="1" applyFill="1" applyBorder="1"/>
    <xf numFmtId="0" fontId="14" fillId="8" borderId="9" xfId="0" applyFont="1" applyFill="1" applyBorder="1" applyAlignment="1">
      <alignment horizontal="center"/>
    </xf>
    <xf numFmtId="0" fontId="14" fillId="8" borderId="2" xfId="0" applyNumberFormat="1" applyFont="1" applyFill="1" applyBorder="1"/>
    <xf numFmtId="3" fontId="17" fillId="8" borderId="1" xfId="13" applyNumberFormat="1" applyFont="1" applyFill="1" applyBorder="1" applyAlignment="1">
      <alignment horizontal="right"/>
    </xf>
    <xf numFmtId="0" fontId="14" fillId="7" borderId="9" xfId="0" applyFont="1" applyFill="1" applyBorder="1" applyAlignment="1">
      <alignment horizontal="center"/>
    </xf>
    <xf numFmtId="0" fontId="14" fillId="7" borderId="2" xfId="0" applyNumberFormat="1" applyFont="1" applyFill="1" applyBorder="1" applyAlignment="1">
      <alignment horizontal="left"/>
    </xf>
    <xf numFmtId="3" fontId="17" fillId="7" borderId="1" xfId="13" applyNumberFormat="1" applyFont="1" applyFill="1" applyBorder="1" applyAlignment="1">
      <alignment horizontal="right"/>
    </xf>
    <xf numFmtId="3" fontId="17" fillId="7" borderId="10" xfId="13" applyNumberFormat="1" applyFont="1" applyFill="1" applyBorder="1" applyAlignment="1">
      <alignment horizontal="right"/>
    </xf>
    <xf numFmtId="3" fontId="14" fillId="7" borderId="1" xfId="13" applyNumberFormat="1" applyFont="1" applyFill="1" applyBorder="1" applyAlignment="1">
      <alignment horizontal="right"/>
    </xf>
    <xf numFmtId="3" fontId="14" fillId="7" borderId="10" xfId="13" applyNumberFormat="1" applyFont="1" applyFill="1" applyBorder="1" applyAlignment="1">
      <alignment horizontal="right"/>
    </xf>
    <xf numFmtId="3" fontId="17" fillId="14" borderId="8" xfId="13" applyNumberFormat="1" applyFont="1" applyFill="1" applyBorder="1" applyAlignment="1">
      <alignment horizontal="right"/>
    </xf>
    <xf numFmtId="0" fontId="14" fillId="16" borderId="12" xfId="0" applyFont="1" applyFill="1" applyBorder="1" applyAlignment="1">
      <alignment horizontal="center"/>
    </xf>
    <xf numFmtId="0" fontId="14" fillId="16" borderId="27" xfId="0" applyNumberFormat="1" applyFont="1" applyFill="1" applyBorder="1"/>
    <xf numFmtId="3" fontId="17" fillId="16" borderId="13" xfId="0" applyNumberFormat="1" applyFont="1" applyFill="1" applyBorder="1"/>
    <xf numFmtId="3" fontId="17" fillId="16" borderId="24" xfId="0" applyNumberFormat="1" applyFont="1" applyFill="1" applyBorder="1"/>
    <xf numFmtId="0" fontId="14" fillId="14" borderId="9" xfId="0" applyFont="1" applyFill="1" applyBorder="1" applyAlignment="1">
      <alignment horizontal="center"/>
    </xf>
    <xf numFmtId="0" fontId="14" fillId="14" borderId="2" xfId="0" applyNumberFormat="1" applyFont="1" applyFill="1" applyBorder="1"/>
    <xf numFmtId="3" fontId="14" fillId="14" borderId="1" xfId="13" applyNumberFormat="1" applyFont="1" applyFill="1" applyBorder="1" applyAlignment="1">
      <alignment horizontal="right"/>
    </xf>
    <xf numFmtId="3" fontId="14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0" fillId="12" borderId="11" xfId="0" applyNumberFormat="1" applyFill="1" applyBorder="1"/>
    <xf numFmtId="0" fontId="13" fillId="13" borderId="28" xfId="0" applyNumberFormat="1" applyFont="1" applyFill="1" applyBorder="1" applyAlignment="1"/>
    <xf numFmtId="0" fontId="11" fillId="13" borderId="29" xfId="0" applyNumberFormat="1" applyFont="1" applyFill="1" applyBorder="1" applyAlignment="1"/>
    <xf numFmtId="3" fontId="15" fillId="13" borderId="30" xfId="0" applyNumberFormat="1" applyFont="1" applyFill="1" applyBorder="1" applyAlignment="1">
      <alignment horizontal="right"/>
    </xf>
    <xf numFmtId="3" fontId="15" fillId="13" borderId="30" xfId="0" applyNumberFormat="1" applyFont="1" applyFill="1" applyBorder="1"/>
    <xf numFmtId="3" fontId="15" fillId="13" borderId="31" xfId="0" applyNumberFormat="1" applyFont="1" applyFill="1" applyBorder="1"/>
    <xf numFmtId="3" fontId="15" fillId="13" borderId="3" xfId="0" applyNumberFormat="1" applyFont="1" applyFill="1" applyBorder="1" applyAlignment="1">
      <alignment horizontal="right"/>
    </xf>
    <xf numFmtId="3" fontId="15" fillId="13" borderId="26" xfId="0" applyNumberFormat="1" applyFont="1" applyFill="1" applyBorder="1" applyAlignment="1">
      <alignment horizontal="right"/>
    </xf>
    <xf numFmtId="3" fontId="15" fillId="16" borderId="8" xfId="0" applyNumberFormat="1" applyFont="1" applyFill="1" applyBorder="1" applyAlignment="1">
      <alignment horizontal="right"/>
    </xf>
    <xf numFmtId="0" fontId="0" fillId="0" borderId="0" xfId="0" applyFill="1" applyAlignment="1"/>
    <xf numFmtId="3" fontId="9" fillId="0" borderId="1" xfId="0" applyNumberFormat="1" applyFont="1" applyBorder="1"/>
    <xf numFmtId="49" fontId="0" fillId="0" borderId="0" xfId="0" applyNumberFormat="1"/>
    <xf numFmtId="3" fontId="16" fillId="11" borderId="1" xfId="13" applyNumberFormat="1" applyFont="1" applyFill="1" applyBorder="1"/>
    <xf numFmtId="3" fontId="14" fillId="16" borderId="8" xfId="0" applyNumberFormat="1" applyFont="1" applyFill="1" applyBorder="1"/>
    <xf numFmtId="3" fontId="14" fillId="16" borderId="11" xfId="0" applyNumberFormat="1" applyFont="1" applyFill="1" applyBorder="1"/>
    <xf numFmtId="3" fontId="17" fillId="8" borderId="10" xfId="13" applyNumberFormat="1" applyFont="1" applyFill="1" applyBorder="1" applyAlignment="1">
      <alignment horizontal="right"/>
    </xf>
    <xf numFmtId="3" fontId="14" fillId="14" borderId="8" xfId="0" applyNumberFormat="1" applyFont="1" applyFill="1" applyBorder="1"/>
    <xf numFmtId="3" fontId="14" fillId="14" borderId="11" xfId="0" applyNumberFormat="1" applyFont="1" applyFill="1" applyBorder="1"/>
    <xf numFmtId="9" fontId="6" fillId="17" borderId="1" xfId="0" applyNumberFormat="1" applyFont="1" applyFill="1" applyBorder="1" applyAlignment="1">
      <alignment horizontal="right"/>
    </xf>
    <xf numFmtId="3" fontId="6" fillId="13" borderId="1" xfId="0" applyNumberFormat="1" applyFont="1" applyFill="1" applyBorder="1" applyAlignment="1">
      <alignment horizontal="right"/>
    </xf>
    <xf numFmtId="9" fontId="6" fillId="13" borderId="1" xfId="0" applyNumberFormat="1" applyFont="1" applyFill="1" applyBorder="1" applyAlignment="1">
      <alignment horizontal="right"/>
    </xf>
    <xf numFmtId="0" fontId="0" fillId="0" borderId="15" xfId="0" applyFont="1" applyFill="1" applyBorder="1"/>
    <xf numFmtId="3" fontId="6" fillId="17" borderId="1" xfId="0" applyNumberFormat="1" applyFont="1" applyFill="1" applyBorder="1" applyAlignment="1">
      <alignment horizontal="right"/>
    </xf>
    <xf numFmtId="3" fontId="5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1" xfId="0" applyNumberFormat="1" applyFont="1" applyBorder="1"/>
    <xf numFmtId="3" fontId="0" fillId="10" borderId="1" xfId="0" applyNumberFormat="1" applyFont="1" applyFill="1" applyBorder="1" applyAlignment="1">
      <alignment horizontal="right"/>
    </xf>
    <xf numFmtId="3" fontId="0" fillId="0" borderId="0" xfId="0" applyNumberFormat="1" applyFont="1"/>
    <xf numFmtId="3" fontId="0" fillId="0" borderId="6" xfId="0" applyNumberFormat="1" applyFont="1" applyFill="1" applyBorder="1" applyAlignment="1">
      <alignment horizontal="right"/>
    </xf>
    <xf numFmtId="3" fontId="15" fillId="13" borderId="30" xfId="0" applyNumberFormat="1" applyFont="1" applyFill="1" applyBorder="1" applyAlignment="1">
      <alignment wrapText="1"/>
    </xf>
    <xf numFmtId="3" fontId="9" fillId="0" borderId="1" xfId="0" applyNumberFormat="1" applyFont="1" applyFill="1" applyBorder="1"/>
    <xf numFmtId="3" fontId="17" fillId="0" borderId="1" xfId="0" applyNumberFormat="1" applyFont="1" applyBorder="1"/>
    <xf numFmtId="3" fontId="14" fillId="4" borderId="5" xfId="0" applyNumberFormat="1" applyFont="1" applyFill="1" applyBorder="1" applyAlignment="1">
      <alignment horizontal="right"/>
    </xf>
    <xf numFmtId="3" fontId="17" fillId="0" borderId="1" xfId="0" applyNumberFormat="1" applyFont="1" applyFill="1" applyBorder="1"/>
    <xf numFmtId="3" fontId="17" fillId="0" borderId="13" xfId="0" applyNumberFormat="1" applyFont="1" applyFill="1" applyBorder="1"/>
    <xf numFmtId="0" fontId="7" fillId="15" borderId="3" xfId="0" applyFont="1" applyFill="1" applyBorder="1" applyAlignment="1">
      <alignment horizontal="center" vertical="center" wrapText="1"/>
    </xf>
    <xf numFmtId="3" fontId="17" fillId="8" borderId="1" xfId="13" applyNumberFormat="1" applyFont="1" applyFill="1" applyBorder="1" applyAlignment="1">
      <alignment horizontal="right"/>
    </xf>
    <xf numFmtId="3" fontId="17" fillId="7" borderId="1" xfId="13" applyNumberFormat="1" applyFont="1" applyFill="1" applyBorder="1" applyAlignment="1">
      <alignment horizontal="right"/>
    </xf>
    <xf numFmtId="3" fontId="14" fillId="7" borderId="1" xfId="13" applyNumberFormat="1" applyFont="1" applyFill="1" applyBorder="1" applyAlignment="1">
      <alignment horizontal="right"/>
    </xf>
    <xf numFmtId="3" fontId="17" fillId="14" borderId="8" xfId="13" applyNumberFormat="1" applyFont="1" applyFill="1" applyBorder="1" applyAlignment="1">
      <alignment horizontal="right"/>
    </xf>
    <xf numFmtId="3" fontId="17" fillId="16" borderId="13" xfId="0" applyNumberFormat="1" applyFont="1" applyFill="1" applyBorder="1"/>
    <xf numFmtId="3" fontId="14" fillId="14" borderId="1" xfId="13" applyNumberFormat="1" applyFont="1" applyFill="1" applyBorder="1" applyAlignment="1">
      <alignment horizontal="right"/>
    </xf>
    <xf numFmtId="3" fontId="9" fillId="12" borderId="8" xfId="0" applyNumberFormat="1" applyFont="1" applyFill="1" applyBorder="1"/>
    <xf numFmtId="3" fontId="15" fillId="13" borderId="30" xfId="0" applyNumberFormat="1" applyFont="1" applyFill="1" applyBorder="1"/>
    <xf numFmtId="3" fontId="15" fillId="13" borderId="3" xfId="0" applyNumberFormat="1" applyFont="1" applyFill="1" applyBorder="1" applyAlignment="1">
      <alignment horizontal="right"/>
    </xf>
    <xf numFmtId="3" fontId="15" fillId="16" borderId="8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23" fillId="0" borderId="1" xfId="0" applyNumberFormat="1" applyFont="1" applyBorder="1"/>
    <xf numFmtId="1" fontId="23" fillId="0" borderId="1" xfId="0" applyNumberFormat="1" applyFont="1" applyBorder="1"/>
    <xf numFmtId="3" fontId="23" fillId="0" borderId="1" xfId="0" applyNumberFormat="1" applyFont="1" applyFill="1" applyBorder="1"/>
    <xf numFmtId="0" fontId="23" fillId="0" borderId="1" xfId="0" applyFont="1" applyBorder="1"/>
    <xf numFmtId="3" fontId="0" fillId="10" borderId="5" xfId="0" applyNumberFormat="1" applyFont="1" applyFill="1" applyBorder="1" applyAlignment="1">
      <alignment horizontal="right"/>
    </xf>
    <xf numFmtId="0" fontId="9" fillId="0" borderId="0" xfId="0" applyFont="1" applyFill="1" applyBorder="1"/>
    <xf numFmtId="3" fontId="0" fillId="0" borderId="15" xfId="0" applyNumberFormat="1" applyFont="1" applyBorder="1" applyAlignment="1">
      <alignment horizontal="right"/>
    </xf>
    <xf numFmtId="166" fontId="9" fillId="0" borderId="1" xfId="0" applyNumberFormat="1" applyFont="1" applyBorder="1"/>
    <xf numFmtId="49" fontId="21" fillId="9" borderId="14" xfId="0" applyNumberFormat="1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/>
    </xf>
    <xf numFmtId="0" fontId="21" fillId="9" borderId="16" xfId="0" applyFont="1" applyFill="1" applyBorder="1" applyAlignment="1">
      <alignment horizontal="left" vertical="center"/>
    </xf>
    <xf numFmtId="0" fontId="21" fillId="9" borderId="17" xfId="0" applyFont="1" applyFill="1" applyBorder="1" applyAlignment="1">
      <alignment horizontal="left" vertical="center"/>
    </xf>
    <xf numFmtId="0" fontId="21" fillId="9" borderId="18" xfId="0" applyFont="1" applyFill="1" applyBorder="1" applyAlignment="1">
      <alignment horizontal="left" vertical="center"/>
    </xf>
    <xf numFmtId="0" fontId="21" fillId="9" borderId="19" xfId="0" applyFont="1" applyFill="1" applyBorder="1" applyAlignment="1">
      <alignment horizontal="left" vertical="center"/>
    </xf>
    <xf numFmtId="0" fontId="22" fillId="2" borderId="14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3" fillId="13" borderId="21" xfId="0" applyNumberFormat="1" applyFont="1" applyFill="1" applyBorder="1" applyAlignment="1">
      <alignment horizontal="center"/>
    </xf>
    <xf numFmtId="0" fontId="13" fillId="13" borderId="22" xfId="0" applyNumberFormat="1" applyFont="1" applyFill="1" applyBorder="1" applyAlignment="1">
      <alignment horizontal="center"/>
    </xf>
    <xf numFmtId="0" fontId="22" fillId="15" borderId="28" xfId="0" applyFont="1" applyFill="1" applyBorder="1" applyAlignment="1">
      <alignment horizontal="left" vertical="center"/>
    </xf>
    <xf numFmtId="0" fontId="22" fillId="15" borderId="29" xfId="0" applyFont="1" applyFill="1" applyBorder="1" applyAlignment="1">
      <alignment horizontal="left" vertical="center"/>
    </xf>
    <xf numFmtId="3" fontId="14" fillId="0" borderId="1" xfId="0" applyNumberFormat="1" applyFont="1" applyBorder="1"/>
    <xf numFmtId="3" fontId="17" fillId="0" borderId="1" xfId="0" applyNumberFormat="1" applyFont="1" applyBorder="1"/>
    <xf numFmtId="3" fontId="14" fillId="4" borderId="5" xfId="0" applyNumberFormat="1" applyFont="1" applyFill="1" applyBorder="1" applyAlignment="1">
      <alignment horizontal="right"/>
    </xf>
    <xf numFmtId="3" fontId="14" fillId="5" borderId="1" xfId="0" applyNumberFormat="1" applyFont="1" applyFill="1" applyBorder="1"/>
    <xf numFmtId="3" fontId="17" fillId="3" borderId="1" xfId="0" applyNumberFormat="1" applyFont="1" applyFill="1" applyBorder="1"/>
    <xf numFmtId="3" fontId="14" fillId="0" borderId="1" xfId="0" applyNumberFormat="1" applyFont="1" applyFill="1" applyBorder="1"/>
    <xf numFmtId="3" fontId="17" fillId="0" borderId="1" xfId="0" applyNumberFormat="1" applyFont="1" applyFill="1" applyBorder="1"/>
    <xf numFmtId="3" fontId="14" fillId="0" borderId="13" xfId="0" applyNumberFormat="1" applyFont="1" applyFill="1" applyBorder="1"/>
    <xf numFmtId="3" fontId="17" fillId="0" borderId="13" xfId="0" applyNumberFormat="1" applyFont="1" applyFill="1" applyBorder="1"/>
    <xf numFmtId="0" fontId="7" fillId="15" borderId="3" xfId="0" applyFont="1" applyFill="1" applyBorder="1" applyAlignment="1">
      <alignment horizontal="center" vertical="center" wrapText="1"/>
    </xf>
    <xf numFmtId="3" fontId="17" fillId="8" borderId="1" xfId="13" applyNumberFormat="1" applyFont="1" applyFill="1" applyBorder="1" applyAlignment="1">
      <alignment horizontal="right"/>
    </xf>
    <xf numFmtId="3" fontId="17" fillId="7" borderId="1" xfId="13" applyNumberFormat="1" applyFont="1" applyFill="1" applyBorder="1" applyAlignment="1">
      <alignment horizontal="right"/>
    </xf>
    <xf numFmtId="3" fontId="14" fillId="7" borderId="1" xfId="13" applyNumberFormat="1" applyFont="1" applyFill="1" applyBorder="1" applyAlignment="1">
      <alignment horizontal="right"/>
    </xf>
    <xf numFmtId="3" fontId="17" fillId="14" borderId="8" xfId="13" applyNumberFormat="1" applyFont="1" applyFill="1" applyBorder="1" applyAlignment="1">
      <alignment horizontal="right"/>
    </xf>
    <xf numFmtId="3" fontId="17" fillId="16" borderId="13" xfId="0" applyNumberFormat="1" applyFont="1" applyFill="1" applyBorder="1"/>
    <xf numFmtId="3" fontId="14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9" fillId="12" borderId="8" xfId="0" applyNumberFormat="1" applyFont="1" applyFill="1" applyBorder="1"/>
    <xf numFmtId="3" fontId="5" fillId="12" borderId="8" xfId="0" applyNumberFormat="1" applyFont="1" applyFill="1" applyBorder="1"/>
    <xf numFmtId="3" fontId="15" fillId="13" borderId="30" xfId="0" applyNumberFormat="1" applyFont="1" applyFill="1" applyBorder="1"/>
    <xf numFmtId="3" fontId="15" fillId="13" borderId="3" xfId="0" applyNumberFormat="1" applyFont="1" applyFill="1" applyBorder="1" applyAlignment="1">
      <alignment horizontal="right"/>
    </xf>
    <xf numFmtId="3" fontId="15" fillId="16" borderId="8" xfId="0" applyNumberFormat="1" applyFont="1" applyFill="1" applyBorder="1" applyAlignment="1">
      <alignment horizontal="right"/>
    </xf>
  </cellXfs>
  <cellStyles count="30">
    <cellStyle name="čiarky 2" xfId="1"/>
    <cellStyle name="Normal 2" xfId="2"/>
    <cellStyle name="Normal 2 2" xfId="3"/>
    <cellStyle name="Normal 2 2 2" xfId="16"/>
    <cellStyle name="Normal 2 2 3" xfId="21"/>
    <cellStyle name="Normal 2 2 4" xfId="26"/>
    <cellStyle name="Normal 2 3" xfId="15"/>
    <cellStyle name="Normal 2 4" xfId="20"/>
    <cellStyle name="Normal 2 5" xfId="25"/>
    <cellStyle name="Normálna" xfId="0" builtinId="0"/>
    <cellStyle name="Normálna 2" xfId="4"/>
    <cellStyle name="Normálna 3" xfId="5"/>
    <cellStyle name="Normálna 4" xfId="6"/>
    <cellStyle name="Normálna 4 2" xfId="17"/>
    <cellStyle name="Normálna 4 3" xfId="22"/>
    <cellStyle name="Normálna 4 4" xfId="27"/>
    <cellStyle name="normálne 2" xfId="7"/>
    <cellStyle name="normálne 2 2" xfId="8"/>
    <cellStyle name="normálne 2 3" xfId="18"/>
    <cellStyle name="normálne 2 4" xfId="23"/>
    <cellStyle name="normálne 2 5" xfId="28"/>
    <cellStyle name="normálne 3" xfId="9"/>
    <cellStyle name="normálne 3 2" xfId="10"/>
    <cellStyle name="normálne 3 3" xfId="19"/>
    <cellStyle name="normálne 3 4" xfId="24"/>
    <cellStyle name="normálne 3 5" xfId="2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5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95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126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90" t="s">
        <v>92</v>
      </c>
      <c r="B20" s="20"/>
    </row>
    <row r="21" spans="1:2" ht="23.25" customHeight="1" x14ac:dyDescent="0.2">
      <c r="A21" s="18" t="s">
        <v>93</v>
      </c>
      <c r="B21" s="20"/>
    </row>
    <row r="22" spans="1:2" ht="23.25" customHeight="1" x14ac:dyDescent="0.2">
      <c r="A22" s="18" t="s">
        <v>94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96</v>
      </c>
    </row>
    <row r="26" spans="1:2" x14ac:dyDescent="0.2">
      <c r="A26" s="21" t="s">
        <v>97</v>
      </c>
    </row>
    <row r="27" spans="1:2" x14ac:dyDescent="0.2">
      <c r="A27" s="21" t="s">
        <v>98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0"/>
  <sheetViews>
    <sheetView showGridLines="0" workbookViewId="0">
      <selection activeCell="B1" sqref="B1"/>
    </sheetView>
  </sheetViews>
  <sheetFormatPr defaultRowHeight="12.75" x14ac:dyDescent="0.2"/>
  <cols>
    <col min="1" max="1" width="4.7109375" style="1" customWidth="1"/>
    <col min="2" max="2" width="39.7109375" style="30" customWidth="1"/>
    <col min="3" max="3" width="13.5703125" style="31" customWidth="1"/>
    <col min="4" max="5" width="13.5703125" style="32" customWidth="1"/>
    <col min="6" max="8" width="13.5703125" style="1" customWidth="1"/>
    <col min="9" max="16384" width="9.140625" style="1"/>
  </cols>
  <sheetData>
    <row r="1" spans="1:8" ht="20.100000000000001" customHeight="1" x14ac:dyDescent="0.25">
      <c r="A1" s="29"/>
      <c r="B1" s="30" t="str">
        <f>Cover!A9</f>
        <v>Univerzitná nemocnica Martin</v>
      </c>
      <c r="F1" s="31"/>
      <c r="G1" s="32"/>
      <c r="H1" s="32" t="s">
        <v>116</v>
      </c>
    </row>
    <row r="2" spans="1:8" ht="20.100000000000001" customHeight="1" x14ac:dyDescent="0.2">
      <c r="A2" s="239" t="s">
        <v>0</v>
      </c>
      <c r="B2" s="240"/>
      <c r="C2" s="236" t="s">
        <v>9</v>
      </c>
      <c r="D2" s="237"/>
      <c r="E2" s="238"/>
      <c r="F2" s="236" t="s">
        <v>9</v>
      </c>
      <c r="G2" s="237"/>
      <c r="H2" s="238"/>
    </row>
    <row r="3" spans="1:8" ht="20.100000000000001" customHeight="1" x14ac:dyDescent="0.2">
      <c r="A3" s="241"/>
      <c r="B3" s="242"/>
      <c r="C3" s="236" t="s">
        <v>127</v>
      </c>
      <c r="D3" s="237"/>
      <c r="E3" s="238"/>
      <c r="F3" s="236" t="s">
        <v>128</v>
      </c>
      <c r="G3" s="237"/>
      <c r="H3" s="238"/>
    </row>
    <row r="4" spans="1:8" ht="24.75" customHeight="1" x14ac:dyDescent="0.2">
      <c r="A4" s="243"/>
      <c r="B4" s="242"/>
      <c r="C4" s="123" t="s">
        <v>10</v>
      </c>
      <c r="D4" s="124" t="s">
        <v>11</v>
      </c>
      <c r="E4" s="124" t="s">
        <v>72</v>
      </c>
      <c r="F4" s="123" t="s">
        <v>10</v>
      </c>
      <c r="G4" s="124" t="s">
        <v>11</v>
      </c>
      <c r="H4" s="124" t="s">
        <v>72</v>
      </c>
    </row>
    <row r="5" spans="1:8" ht="20.100000000000001" customHeight="1" x14ac:dyDescent="0.2">
      <c r="A5" s="91" t="s">
        <v>51</v>
      </c>
      <c r="B5" s="94"/>
      <c r="C5" s="97"/>
      <c r="D5" s="96"/>
      <c r="E5" s="96"/>
      <c r="F5" s="97"/>
      <c r="G5" s="96"/>
      <c r="H5" s="96"/>
    </row>
    <row r="6" spans="1:8" ht="20.100000000000001" customHeight="1" x14ac:dyDescent="0.2">
      <c r="A6" s="33">
        <v>1</v>
      </c>
      <c r="B6" s="95" t="s">
        <v>12</v>
      </c>
      <c r="C6" s="228">
        <v>5294.7563</v>
      </c>
      <c r="D6" s="191">
        <v>4021.76107</v>
      </c>
      <c r="E6" s="128">
        <f t="shared" ref="E6:E14" si="0">D6/C6</f>
        <v>0.7595743490592759</v>
      </c>
      <c r="F6" s="206">
        <v>32584.764750000002</v>
      </c>
      <c r="G6" s="206">
        <v>31382.418099999999</v>
      </c>
      <c r="H6" s="128">
        <f t="shared" ref="H6:H9" si="1">G6/F6</f>
        <v>0.96310095655976757</v>
      </c>
    </row>
    <row r="7" spans="1:8" ht="20.100000000000001" customHeight="1" x14ac:dyDescent="0.2">
      <c r="A7" s="33">
        <v>2</v>
      </c>
      <c r="B7" s="8" t="s">
        <v>13</v>
      </c>
      <c r="C7" s="228">
        <v>1390.261</v>
      </c>
      <c r="D7" s="191">
        <v>1116.0466100000001</v>
      </c>
      <c r="E7" s="128">
        <f t="shared" si="0"/>
        <v>0.80276049605074162</v>
      </c>
      <c r="F7" s="206">
        <v>8623.4484200000006</v>
      </c>
      <c r="G7" s="206">
        <v>8447.2543100000003</v>
      </c>
      <c r="H7" s="128">
        <f t="shared" si="1"/>
        <v>0.97956802181464198</v>
      </c>
    </row>
    <row r="8" spans="1:8" ht="20.100000000000001" customHeight="1" x14ac:dyDescent="0.2">
      <c r="A8" s="33">
        <v>3</v>
      </c>
      <c r="B8" s="5" t="s">
        <v>14</v>
      </c>
      <c r="C8" s="229">
        <v>282.33300000000003</v>
      </c>
      <c r="D8" s="191">
        <v>215.81495999999999</v>
      </c>
      <c r="E8" s="128">
        <f t="shared" si="0"/>
        <v>0.76439863565364297</v>
      </c>
      <c r="F8" s="206">
        <v>1651.5437000000002</v>
      </c>
      <c r="G8" s="206">
        <v>1598.8457099999998</v>
      </c>
      <c r="H8" s="128">
        <f t="shared" si="1"/>
        <v>0.96809167689598508</v>
      </c>
    </row>
    <row r="9" spans="1:8" ht="20.100000000000001" customHeight="1" x14ac:dyDescent="0.2">
      <c r="A9" s="90">
        <v>4</v>
      </c>
      <c r="B9" s="118" t="s">
        <v>15</v>
      </c>
      <c r="C9" s="127">
        <f t="shared" ref="C9" si="2">SUM(C6:C8)</f>
        <v>6967.3502999999992</v>
      </c>
      <c r="D9" s="127">
        <f>SUM(D6:D8)</f>
        <v>5353.6226399999996</v>
      </c>
      <c r="E9" s="131">
        <f t="shared" si="0"/>
        <v>0.7683871786954648</v>
      </c>
      <c r="F9" s="127">
        <f t="shared" ref="F9:G9" si="3">SUM(F6:F8)</f>
        <v>42859.756870000005</v>
      </c>
      <c r="G9" s="127">
        <f t="shared" si="3"/>
        <v>41428.518120000001</v>
      </c>
      <c r="H9" s="131">
        <f t="shared" si="1"/>
        <v>0.96660646595963751</v>
      </c>
    </row>
    <row r="10" spans="1:8" s="51" customFormat="1" ht="20.100000000000001" customHeight="1" x14ac:dyDescent="0.2">
      <c r="A10" s="52">
        <v>5</v>
      </c>
      <c r="B10" s="53" t="s">
        <v>16</v>
      </c>
      <c r="C10" s="230">
        <v>586.62</v>
      </c>
      <c r="D10" s="191">
        <v>12491.5335</v>
      </c>
      <c r="E10" s="129">
        <f t="shared" si="0"/>
        <v>21.294080495039378</v>
      </c>
      <c r="F10" s="206">
        <v>3487.3478299999992</v>
      </c>
      <c r="G10" s="206">
        <v>15495.0867</v>
      </c>
      <c r="H10" s="128">
        <f t="shared" ref="H10:H14" si="4">G10/F10</f>
        <v>4.4432294842238331</v>
      </c>
    </row>
    <row r="11" spans="1:8" s="51" customFormat="1" ht="20.100000000000001" customHeight="1" x14ac:dyDescent="0.2">
      <c r="A11" s="74">
        <v>6</v>
      </c>
      <c r="B11" s="64" t="s">
        <v>52</v>
      </c>
      <c r="C11" s="228">
        <v>51.166600000000003</v>
      </c>
      <c r="D11" s="191">
        <v>7.6823699999999997</v>
      </c>
      <c r="E11" s="129">
        <f t="shared" si="0"/>
        <v>0.15014423471561525</v>
      </c>
      <c r="F11" s="206">
        <v>243.43378000000001</v>
      </c>
      <c r="G11" s="206">
        <v>126.12112999999999</v>
      </c>
      <c r="H11" s="128">
        <f t="shared" si="4"/>
        <v>0.51809214809875603</v>
      </c>
    </row>
    <row r="12" spans="1:8" s="51" customFormat="1" ht="20.100000000000001" customHeight="1" x14ac:dyDescent="0.2">
      <c r="A12" s="74">
        <v>7</v>
      </c>
      <c r="B12" s="64" t="s">
        <v>53</v>
      </c>
      <c r="C12" s="191">
        <v>108</v>
      </c>
      <c r="D12" s="191">
        <v>114.708</v>
      </c>
      <c r="E12" s="129">
        <f t="shared" si="0"/>
        <v>1.062111111111111</v>
      </c>
      <c r="F12" s="206">
        <v>758.42100000000005</v>
      </c>
      <c r="G12" s="206">
        <v>789.56400000000008</v>
      </c>
      <c r="H12" s="128">
        <f t="shared" si="4"/>
        <v>1.041062945250725</v>
      </c>
    </row>
    <row r="13" spans="1:8" ht="20.100000000000001" customHeight="1" x14ac:dyDescent="0.2">
      <c r="A13" s="74">
        <v>8</v>
      </c>
      <c r="B13" s="64" t="s">
        <v>54</v>
      </c>
      <c r="C13" s="231">
        <v>30.5</v>
      </c>
      <c r="D13" s="191">
        <v>31.306360000000002</v>
      </c>
      <c r="E13" s="129">
        <f t="shared" si="0"/>
        <v>1.0264380327868854</v>
      </c>
      <c r="F13" s="206">
        <v>215.07939999999999</v>
      </c>
      <c r="G13" s="206">
        <v>220.67281</v>
      </c>
      <c r="H13" s="128">
        <f t="shared" si="4"/>
        <v>1.0260062562941872</v>
      </c>
    </row>
    <row r="14" spans="1:8" ht="20.100000000000001" customHeight="1" x14ac:dyDescent="0.2">
      <c r="A14" s="117">
        <v>9</v>
      </c>
      <c r="B14" s="145" t="s">
        <v>17</v>
      </c>
      <c r="C14" s="207">
        <f t="shared" ref="C14:G14" si="5">C9+C10+C11+C13</f>
        <v>7635.6368999999986</v>
      </c>
      <c r="D14" s="232">
        <f t="shared" si="5"/>
        <v>17884.144869999996</v>
      </c>
      <c r="E14" s="146">
        <f t="shared" si="0"/>
        <v>2.34219425363194</v>
      </c>
      <c r="F14" s="207">
        <f t="shared" si="5"/>
        <v>46805.617880000005</v>
      </c>
      <c r="G14" s="207">
        <f t="shared" si="5"/>
        <v>57270.398759999996</v>
      </c>
      <c r="H14" s="146">
        <f t="shared" si="4"/>
        <v>1.2235795905275633</v>
      </c>
    </row>
    <row r="15" spans="1:8" ht="20.100000000000001" customHeight="1" x14ac:dyDescent="0.2">
      <c r="A15" s="91" t="s">
        <v>18</v>
      </c>
      <c r="B15" s="94"/>
      <c r="C15" s="233"/>
      <c r="D15" s="234"/>
      <c r="E15" s="130"/>
      <c r="F15" s="208"/>
      <c r="G15" s="208"/>
      <c r="H15" s="130"/>
    </row>
    <row r="16" spans="1:8" ht="20.100000000000001" customHeight="1" x14ac:dyDescent="0.2">
      <c r="A16" s="33">
        <v>10</v>
      </c>
      <c r="B16" s="92" t="s">
        <v>19</v>
      </c>
      <c r="C16" s="191">
        <v>4048</v>
      </c>
      <c r="D16" s="191">
        <v>4300.9822599999998</v>
      </c>
      <c r="E16" s="128">
        <f t="shared" ref="E16:E34" si="6">D16/C16</f>
        <v>1.0624956175889329</v>
      </c>
      <c r="F16" s="206">
        <v>28090.322339999999</v>
      </c>
      <c r="G16" s="206">
        <v>28470.049280000003</v>
      </c>
      <c r="H16" s="128">
        <f t="shared" ref="H16:H22" si="7">G16/F16</f>
        <v>1.0135180698677595</v>
      </c>
    </row>
    <row r="17" spans="1:8" ht="20.100000000000001" customHeight="1" x14ac:dyDescent="0.2">
      <c r="A17" s="77">
        <v>41285</v>
      </c>
      <c r="B17" s="81" t="s">
        <v>20</v>
      </c>
      <c r="C17" s="228">
        <v>506.64363421454271</v>
      </c>
      <c r="D17" s="191">
        <v>1024.55888</v>
      </c>
      <c r="E17" s="129">
        <f t="shared" si="6"/>
        <v>2.0222476131342084</v>
      </c>
      <c r="F17" s="206">
        <v>5564.2880251311926</v>
      </c>
      <c r="G17" s="206">
        <v>6152.838389999999</v>
      </c>
      <c r="H17" s="128">
        <f t="shared" si="7"/>
        <v>1.1057728072685327</v>
      </c>
    </row>
    <row r="18" spans="1:8" ht="20.100000000000001" customHeight="1" x14ac:dyDescent="0.2">
      <c r="A18" s="88">
        <v>41316</v>
      </c>
      <c r="B18" s="35" t="s">
        <v>83</v>
      </c>
      <c r="C18" s="228">
        <v>171.82847486726791</v>
      </c>
      <c r="D18" s="191">
        <v>134.15817000000001</v>
      </c>
      <c r="E18" s="129">
        <f t="shared" si="6"/>
        <v>0.78076797284986077</v>
      </c>
      <c r="F18" s="206">
        <v>1064.7241389607623</v>
      </c>
      <c r="G18" s="206">
        <v>913.81618000000003</v>
      </c>
      <c r="H18" s="128">
        <f t="shared" si="7"/>
        <v>0.85826567329631698</v>
      </c>
    </row>
    <row r="19" spans="1:8" ht="20.100000000000001" customHeight="1" x14ac:dyDescent="0.2">
      <c r="A19" s="88">
        <v>41344</v>
      </c>
      <c r="B19" s="35" t="s">
        <v>84</v>
      </c>
      <c r="C19" s="228">
        <v>61.753693500445472</v>
      </c>
      <c r="D19" s="191">
        <v>76.024289999999993</v>
      </c>
      <c r="E19" s="129">
        <f t="shared" si="6"/>
        <v>1.2310889550185622</v>
      </c>
      <c r="F19" s="206">
        <v>537.45112046358599</v>
      </c>
      <c r="G19" s="206">
        <v>602.74490999999989</v>
      </c>
      <c r="H19" s="128">
        <f t="shared" si="7"/>
        <v>1.1214878656873835</v>
      </c>
    </row>
    <row r="20" spans="1:8" ht="20.100000000000001" customHeight="1" x14ac:dyDescent="0.2">
      <c r="A20" s="88">
        <v>41375</v>
      </c>
      <c r="B20" s="34" t="s">
        <v>85</v>
      </c>
      <c r="C20" s="228">
        <v>1079.7499848642765</v>
      </c>
      <c r="D20" s="191">
        <v>1280.76848</v>
      </c>
      <c r="E20" s="129">
        <f t="shared" si="6"/>
        <v>1.1861713340621083</v>
      </c>
      <c r="F20" s="206">
        <v>9631.4393910922554</v>
      </c>
      <c r="G20" s="206">
        <v>10107.689689999999</v>
      </c>
      <c r="H20" s="128">
        <f t="shared" si="7"/>
        <v>1.049447468812212</v>
      </c>
    </row>
    <row r="21" spans="1:8" ht="20.100000000000001" customHeight="1" x14ac:dyDescent="0.2">
      <c r="A21" s="88">
        <v>41405</v>
      </c>
      <c r="B21" s="34" t="s">
        <v>21</v>
      </c>
      <c r="C21" s="228">
        <v>107.85677948849944</v>
      </c>
      <c r="D21" s="191">
        <v>196.99017000000001</v>
      </c>
      <c r="E21" s="129">
        <f t="shared" si="6"/>
        <v>1.8264050802759662</v>
      </c>
      <c r="F21" s="206">
        <v>1153.5450525333649</v>
      </c>
      <c r="G21" s="206">
        <v>1160.2515800000001</v>
      </c>
      <c r="H21" s="128">
        <f t="shared" si="7"/>
        <v>1.0058138409522077</v>
      </c>
    </row>
    <row r="22" spans="1:8" ht="20.100000000000001" customHeight="1" x14ac:dyDescent="0.2">
      <c r="A22" s="89">
        <v>11</v>
      </c>
      <c r="B22" s="151" t="s">
        <v>22</v>
      </c>
      <c r="C22" s="134">
        <f t="shared" ref="C22:G22" si="8">C17+C18+C19+C20+C21</f>
        <v>1927.832566935032</v>
      </c>
      <c r="D22" s="134">
        <f t="shared" si="8"/>
        <v>2712.4999900000003</v>
      </c>
      <c r="E22" s="152">
        <f t="shared" si="6"/>
        <v>1.4070205247712322</v>
      </c>
      <c r="F22" s="134">
        <f t="shared" si="8"/>
        <v>17951.447728181163</v>
      </c>
      <c r="G22" s="134">
        <f t="shared" si="8"/>
        <v>18937.340749999999</v>
      </c>
      <c r="H22" s="152">
        <f t="shared" si="7"/>
        <v>1.0549199728482694</v>
      </c>
    </row>
    <row r="23" spans="1:8" ht="20.100000000000001" customHeight="1" x14ac:dyDescent="0.2">
      <c r="A23" s="33">
        <v>12</v>
      </c>
      <c r="B23" s="35" t="s">
        <v>23</v>
      </c>
      <c r="C23" s="228">
        <v>97.075072597444972</v>
      </c>
      <c r="D23" s="191">
        <v>107.60516</v>
      </c>
      <c r="E23" s="129">
        <f t="shared" si="6"/>
        <v>1.1084736495250602</v>
      </c>
      <c r="F23" s="206">
        <v>989.3894958469848</v>
      </c>
      <c r="G23" s="206">
        <v>991.23064999999997</v>
      </c>
      <c r="H23" s="128">
        <f t="shared" ref="H23:H27" si="9">G23/F23</f>
        <v>1.001860899232045</v>
      </c>
    </row>
    <row r="24" spans="1:8" ht="20.100000000000001" customHeight="1" x14ac:dyDescent="0.2">
      <c r="A24" s="33">
        <v>13</v>
      </c>
      <c r="B24" s="34" t="s">
        <v>24</v>
      </c>
      <c r="C24" s="228">
        <v>75.247408625603654</v>
      </c>
      <c r="D24" s="191">
        <v>87.516750000000002</v>
      </c>
      <c r="E24" s="129">
        <f t="shared" si="6"/>
        <v>1.1630533409521506</v>
      </c>
      <c r="F24" s="206">
        <v>1269.8923512339634</v>
      </c>
      <c r="G24" s="206">
        <v>1142.3530800000001</v>
      </c>
      <c r="H24" s="128">
        <f t="shared" si="9"/>
        <v>0.89956686398651631</v>
      </c>
    </row>
    <row r="25" spans="1:8" ht="20.100000000000001" customHeight="1" x14ac:dyDescent="0.2">
      <c r="A25" s="33">
        <v>14</v>
      </c>
      <c r="B25" s="34" t="s">
        <v>25</v>
      </c>
      <c r="C25" s="229">
        <v>342.55490591597783</v>
      </c>
      <c r="D25" s="191">
        <v>455.18081000000001</v>
      </c>
      <c r="E25" s="129">
        <f t="shared" si="6"/>
        <v>1.3287820496479685</v>
      </c>
      <c r="F25" s="206">
        <v>2918.7182359159779</v>
      </c>
      <c r="G25" s="206">
        <v>2837.0407800000003</v>
      </c>
      <c r="H25" s="128">
        <f t="shared" si="9"/>
        <v>0.97201598465007544</v>
      </c>
    </row>
    <row r="26" spans="1:8" ht="20.100000000000001" customHeight="1" x14ac:dyDescent="0.2">
      <c r="A26" s="147">
        <v>15</v>
      </c>
      <c r="B26" s="148" t="s">
        <v>26</v>
      </c>
      <c r="C26" s="149">
        <f t="shared" ref="C26:D26" si="10">C16+C22+C23+C24+C25</f>
        <v>6490.7099540740583</v>
      </c>
      <c r="D26" s="149">
        <f t="shared" si="10"/>
        <v>7663.7849699999997</v>
      </c>
      <c r="E26" s="150">
        <f t="shared" si="6"/>
        <v>1.1807313875101799</v>
      </c>
      <c r="F26" s="149">
        <f t="shared" ref="F26:G26" si="11">F16+F22+F23+F24+F25</f>
        <v>51219.770151178083</v>
      </c>
      <c r="G26" s="149">
        <f t="shared" si="11"/>
        <v>52378.014540000004</v>
      </c>
      <c r="H26" s="150">
        <f t="shared" si="9"/>
        <v>1.0226132289427168</v>
      </c>
    </row>
    <row r="27" spans="1:8" ht="20.100000000000001" customHeight="1" x14ac:dyDescent="0.2">
      <c r="A27" s="119">
        <v>16</v>
      </c>
      <c r="B27" s="120" t="s">
        <v>27</v>
      </c>
      <c r="C27" s="203">
        <f t="shared" ref="C27:D27" si="12">SUM(C14-C26)</f>
        <v>1144.9269459259403</v>
      </c>
      <c r="D27" s="203">
        <f t="shared" si="12"/>
        <v>10220.359899999996</v>
      </c>
      <c r="E27" s="199">
        <f t="shared" si="6"/>
        <v>8.92664805939601</v>
      </c>
      <c r="F27" s="203">
        <f t="shared" ref="F27:G27" si="13">SUM(F14-F26)</f>
        <v>-4414.1522711780781</v>
      </c>
      <c r="G27" s="203">
        <f t="shared" si="13"/>
        <v>4892.3842199999926</v>
      </c>
      <c r="H27" s="199">
        <f t="shared" si="9"/>
        <v>-1.1083406098028152</v>
      </c>
    </row>
    <row r="28" spans="1:8" ht="20.100000000000001" customHeight="1" x14ac:dyDescent="0.2">
      <c r="A28" s="54">
        <v>40925</v>
      </c>
      <c r="B28" s="37" t="s">
        <v>28</v>
      </c>
      <c r="C28" s="191">
        <v>102</v>
      </c>
      <c r="D28" s="191">
        <v>102.74584</v>
      </c>
      <c r="E28" s="129">
        <f t="shared" si="6"/>
        <v>1.007312156862745</v>
      </c>
      <c r="F28" s="206">
        <v>720.49400000000014</v>
      </c>
      <c r="G28" s="206">
        <v>721.23984000000007</v>
      </c>
      <c r="H28" s="128">
        <f t="shared" ref="H28:H34" si="14">G28/F28</f>
        <v>1.001035178641321</v>
      </c>
    </row>
    <row r="29" spans="1:8" ht="20.100000000000001" customHeight="1" x14ac:dyDescent="0.2">
      <c r="A29" s="54">
        <v>40956</v>
      </c>
      <c r="B29" s="37" t="s">
        <v>55</v>
      </c>
      <c r="C29" s="191">
        <v>104</v>
      </c>
      <c r="D29" s="191">
        <v>114.708</v>
      </c>
      <c r="E29" s="129">
        <f t="shared" si="6"/>
        <v>1.1029615384615385</v>
      </c>
      <c r="F29" s="206">
        <v>754.42100000000005</v>
      </c>
      <c r="G29" s="206">
        <v>789.56400000000008</v>
      </c>
      <c r="H29" s="128">
        <f t="shared" si="14"/>
        <v>1.0465827435874664</v>
      </c>
    </row>
    <row r="30" spans="1:8" ht="20.100000000000001" customHeight="1" x14ac:dyDescent="0.2">
      <c r="A30" s="36">
        <v>18</v>
      </c>
      <c r="B30" s="37" t="s">
        <v>29</v>
      </c>
      <c r="C30" s="191">
        <v>0</v>
      </c>
      <c r="D30" s="191">
        <v>0</v>
      </c>
      <c r="E30" s="129" t="e">
        <f t="shared" si="6"/>
        <v>#DIV/0!</v>
      </c>
      <c r="F30" s="206">
        <v>-2124.1559999999999</v>
      </c>
      <c r="G30" s="206">
        <v>-2124.1559999999999</v>
      </c>
      <c r="H30" s="128">
        <f t="shared" si="14"/>
        <v>1</v>
      </c>
    </row>
    <row r="31" spans="1:8" ht="20.100000000000001" customHeight="1" x14ac:dyDescent="0.2">
      <c r="A31" s="36">
        <v>19</v>
      </c>
      <c r="B31" s="37" t="s">
        <v>7</v>
      </c>
      <c r="C31" s="191">
        <v>0</v>
      </c>
      <c r="D31" s="191">
        <v>0</v>
      </c>
      <c r="E31" s="129" t="e">
        <f t="shared" si="6"/>
        <v>#DIV/0!</v>
      </c>
      <c r="F31" s="206">
        <v>0</v>
      </c>
      <c r="G31" s="206">
        <v>0</v>
      </c>
      <c r="H31" s="128" t="e">
        <f t="shared" si="14"/>
        <v>#DIV/0!</v>
      </c>
    </row>
    <row r="32" spans="1:8" ht="20.100000000000001" customHeight="1" x14ac:dyDescent="0.2">
      <c r="A32" s="36">
        <v>20</v>
      </c>
      <c r="B32" s="37" t="s">
        <v>30</v>
      </c>
      <c r="C32" s="191">
        <v>2</v>
      </c>
      <c r="D32" s="191">
        <v>29.121580000000002</v>
      </c>
      <c r="E32" s="129">
        <f t="shared" si="6"/>
        <v>14.560790000000001</v>
      </c>
      <c r="F32" s="206">
        <v>80.824480000000008</v>
      </c>
      <c r="G32" s="206">
        <v>108.95892000000001</v>
      </c>
      <c r="H32" s="128">
        <f t="shared" si="14"/>
        <v>1.348093052995825</v>
      </c>
    </row>
    <row r="33" spans="1:8" ht="20.100000000000001" customHeight="1" x14ac:dyDescent="0.2">
      <c r="A33" s="36">
        <v>21</v>
      </c>
      <c r="B33" s="37" t="s">
        <v>31</v>
      </c>
      <c r="C33" s="191">
        <v>2.52108</v>
      </c>
      <c r="D33" s="191">
        <v>4.0800000000000003E-3</v>
      </c>
      <c r="E33" s="129">
        <f t="shared" si="6"/>
        <v>1.6183540387452997E-3</v>
      </c>
      <c r="F33" s="206">
        <v>14.034759999999999</v>
      </c>
      <c r="G33" s="206">
        <v>10.50863</v>
      </c>
      <c r="H33" s="128">
        <f t="shared" si="14"/>
        <v>0.74875737098461259</v>
      </c>
    </row>
    <row r="34" spans="1:8" ht="20.100000000000001" customHeight="1" x14ac:dyDescent="0.2">
      <c r="A34" s="121">
        <v>22</v>
      </c>
      <c r="B34" s="122" t="s">
        <v>32</v>
      </c>
      <c r="C34" s="200">
        <f t="shared" ref="C34:G34" si="15">C27-C28-C30-C31-C32-C33</f>
        <v>1038.4058659259404</v>
      </c>
      <c r="D34" s="200">
        <f t="shared" si="15"/>
        <v>10088.488399999995</v>
      </c>
      <c r="E34" s="201">
        <f t="shared" si="6"/>
        <v>9.7153615277434415</v>
      </c>
      <c r="F34" s="200">
        <f t="shared" si="15"/>
        <v>-3105.349511178079</v>
      </c>
      <c r="G34" s="200">
        <f t="shared" si="15"/>
        <v>6175.8328299999921</v>
      </c>
      <c r="H34" s="201">
        <f t="shared" si="14"/>
        <v>-1.9887722163863808</v>
      </c>
    </row>
    <row r="35" spans="1:8" ht="20.100000000000001" customHeight="1" x14ac:dyDescent="0.2">
      <c r="A35" s="76"/>
      <c r="B35" s="136" t="s">
        <v>68</v>
      </c>
      <c r="C35" s="136"/>
      <c r="D35" s="136"/>
      <c r="E35" s="136"/>
      <c r="F35" s="209"/>
      <c r="G35" s="209"/>
      <c r="H35" s="93"/>
    </row>
    <row r="36" spans="1:8" ht="20.100000000000001" customHeight="1" x14ac:dyDescent="0.2">
      <c r="A36" s="76"/>
      <c r="B36" s="78" t="s">
        <v>69</v>
      </c>
      <c r="C36" s="204"/>
      <c r="D36" s="205">
        <f>380.34+11.42</f>
        <v>391.76</v>
      </c>
      <c r="E36" s="204"/>
      <c r="F36" s="126"/>
      <c r="G36" s="205">
        <v>377.98</v>
      </c>
      <c r="H36" s="227"/>
    </row>
    <row r="37" spans="1:8" ht="20.100000000000001" customHeight="1" x14ac:dyDescent="0.2">
      <c r="A37" s="76"/>
      <c r="B37" s="135" t="s">
        <v>117</v>
      </c>
      <c r="C37" s="205"/>
      <c r="D37" s="205">
        <v>2440</v>
      </c>
      <c r="E37" s="205"/>
      <c r="F37" s="83"/>
      <c r="G37" s="206">
        <v>18192</v>
      </c>
      <c r="H37" s="125"/>
    </row>
    <row r="38" spans="1:8" ht="6" customHeight="1" x14ac:dyDescent="0.2">
      <c r="A38" s="76"/>
      <c r="B38" s="202"/>
      <c r="C38" s="12"/>
      <c r="D38" s="12"/>
      <c r="E38" s="12"/>
      <c r="F38" s="38"/>
      <c r="G38" s="39"/>
      <c r="H38" s="39"/>
    </row>
    <row r="39" spans="1:8" ht="20.100000000000001" customHeight="1" x14ac:dyDescent="0.2">
      <c r="A39" s="76"/>
      <c r="B39" s="135" t="s">
        <v>118</v>
      </c>
      <c r="C39" s="205"/>
      <c r="D39" s="205">
        <v>527</v>
      </c>
      <c r="E39" s="205"/>
      <c r="F39" s="83"/>
      <c r="G39" s="206">
        <v>5458</v>
      </c>
      <c r="H39" s="125"/>
    </row>
    <row r="40" spans="1:8" ht="20.100000000000001" customHeight="1" x14ac:dyDescent="0.2">
      <c r="A40" s="76"/>
      <c r="B40" s="79"/>
      <c r="C40" s="80"/>
      <c r="D40" s="80"/>
      <c r="E40" s="80"/>
    </row>
    <row r="41" spans="1:8" ht="20.100000000000001" customHeight="1" x14ac:dyDescent="0.2">
      <c r="A41" s="12"/>
      <c r="B41" s="12"/>
      <c r="C41" s="38"/>
      <c r="D41" s="39"/>
      <c r="E41" s="39"/>
    </row>
    <row r="42" spans="1:8" ht="20.100000000000001" customHeight="1" x14ac:dyDescent="0.2">
      <c r="B42" s="40" t="s">
        <v>33</v>
      </c>
    </row>
    <row r="43" spans="1:8" ht="20.100000000000001" customHeight="1" x14ac:dyDescent="0.2">
      <c r="B43" s="192" t="s">
        <v>120</v>
      </c>
    </row>
    <row r="44" spans="1:8" ht="20.100000000000001" customHeight="1" x14ac:dyDescent="0.2"/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mergeCells count="5">
    <mergeCell ref="C2:E2"/>
    <mergeCell ref="C3:E3"/>
    <mergeCell ref="A2:B4"/>
    <mergeCell ref="F2:H2"/>
    <mergeCell ref="F3:H3"/>
  </mergeCells>
  <printOptions gridLines="1"/>
  <pageMargins left="0.23622047244094491" right="0.23622047244094491" top="0.55118110236220474" bottom="0.55118110236220474" header="0.31496062992125984" footer="0.31496062992125984"/>
  <pageSetup paperSize="9" scale="80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30" t="str">
        <f>Cover!A9</f>
        <v>Univerzitná nemocnica Martin</v>
      </c>
    </row>
    <row r="2" spans="1:14" ht="32.25" customHeight="1" x14ac:dyDescent="0.2">
      <c r="A2" s="244" t="s">
        <v>0</v>
      </c>
      <c r="B2" s="245"/>
      <c r="C2" s="98" t="s">
        <v>99</v>
      </c>
      <c r="D2" s="98" t="s">
        <v>100</v>
      </c>
      <c r="E2" s="98" t="s">
        <v>101</v>
      </c>
      <c r="F2" s="98" t="s">
        <v>102</v>
      </c>
      <c r="G2" s="98" t="s">
        <v>103</v>
      </c>
      <c r="H2" s="98" t="s">
        <v>104</v>
      </c>
      <c r="I2" s="98" t="s">
        <v>105</v>
      </c>
      <c r="J2" s="98" t="s">
        <v>106</v>
      </c>
      <c r="K2" s="98" t="s">
        <v>107</v>
      </c>
      <c r="L2" s="98" t="s">
        <v>108</v>
      </c>
      <c r="M2" s="98" t="s">
        <v>109</v>
      </c>
      <c r="N2" s="98" t="s">
        <v>110</v>
      </c>
    </row>
    <row r="3" spans="1:14" ht="20.100000000000001" customHeight="1" x14ac:dyDescent="0.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0.100000000000001" customHeight="1" x14ac:dyDescent="0.2">
      <c r="A4" s="4" t="s">
        <v>73</v>
      </c>
      <c r="B4" s="75" t="s">
        <v>74</v>
      </c>
      <c r="C4" s="125">
        <f>C5</f>
        <v>45418.561600000001</v>
      </c>
      <c r="D4" s="125">
        <f t="shared" ref="D4:N4" si="0">D5</f>
        <v>46525.987580000001</v>
      </c>
      <c r="E4" s="125">
        <f t="shared" si="0"/>
        <v>46418.439399999996</v>
      </c>
      <c r="F4" s="125">
        <f t="shared" si="0"/>
        <v>48072.882859999998</v>
      </c>
      <c r="G4" s="125">
        <f t="shared" si="0"/>
        <v>48146.531360000001</v>
      </c>
      <c r="H4" s="125">
        <f t="shared" si="0"/>
        <v>48044.642180000003</v>
      </c>
      <c r="I4" s="125">
        <f t="shared" si="0"/>
        <v>47865.30702</v>
      </c>
      <c r="J4" s="125">
        <f t="shared" si="0"/>
        <v>0</v>
      </c>
      <c r="K4" s="125">
        <f t="shared" si="0"/>
        <v>0</v>
      </c>
      <c r="L4" s="125">
        <f t="shared" si="0"/>
        <v>0</v>
      </c>
      <c r="M4" s="125">
        <f t="shared" si="0"/>
        <v>0</v>
      </c>
      <c r="N4" s="125">
        <f t="shared" si="0"/>
        <v>0</v>
      </c>
    </row>
    <row r="5" spans="1:14" ht="20.100000000000001" customHeight="1" x14ac:dyDescent="0.2">
      <c r="A5" s="5">
        <v>1</v>
      </c>
      <c r="B5" s="5" t="s">
        <v>77</v>
      </c>
      <c r="C5" s="191">
        <v>45418.561600000001</v>
      </c>
      <c r="D5" s="191">
        <v>46525.987580000001</v>
      </c>
      <c r="E5" s="191">
        <v>46418.439399999996</v>
      </c>
      <c r="F5" s="191">
        <v>48072.882859999998</v>
      </c>
      <c r="G5" s="191">
        <v>48146.531360000001</v>
      </c>
      <c r="H5" s="191">
        <v>48044.642180000003</v>
      </c>
      <c r="I5" s="191">
        <v>47865.30702</v>
      </c>
      <c r="J5" s="125"/>
      <c r="K5" s="125"/>
      <c r="L5" s="125"/>
      <c r="M5" s="125"/>
      <c r="N5" s="125"/>
    </row>
    <row r="6" spans="1:14" ht="20.100000000000001" customHeight="1" x14ac:dyDescent="0.2">
      <c r="A6" s="4" t="s">
        <v>75</v>
      </c>
      <c r="B6" s="75" t="s">
        <v>76</v>
      </c>
      <c r="C6" s="125">
        <f>SUM(C7:C9)</f>
        <v>16894.146560000001</v>
      </c>
      <c r="D6" s="125">
        <f t="shared" ref="D6:N6" si="1">SUM(D7:D9)</f>
        <v>16711.826810000002</v>
      </c>
      <c r="E6" s="125">
        <f t="shared" si="1"/>
        <v>21275.816380000004</v>
      </c>
      <c r="F6" s="125">
        <f t="shared" si="1"/>
        <v>21154.447350000002</v>
      </c>
      <c r="G6" s="125">
        <f t="shared" si="1"/>
        <v>19472.821039999999</v>
      </c>
      <c r="H6" s="125">
        <f t="shared" si="1"/>
        <v>20678.904649999997</v>
      </c>
      <c r="I6" s="125">
        <f t="shared" si="1"/>
        <v>19940.801340000002</v>
      </c>
      <c r="J6" s="125">
        <f t="shared" si="1"/>
        <v>0</v>
      </c>
      <c r="K6" s="125">
        <f t="shared" si="1"/>
        <v>0</v>
      </c>
      <c r="L6" s="125">
        <f t="shared" si="1"/>
        <v>0</v>
      </c>
      <c r="M6" s="125">
        <f t="shared" si="1"/>
        <v>0</v>
      </c>
      <c r="N6" s="125">
        <f t="shared" si="1"/>
        <v>0</v>
      </c>
    </row>
    <row r="7" spans="1:14" ht="20.100000000000001" customHeight="1" x14ac:dyDescent="0.2">
      <c r="A7" s="87">
        <v>1</v>
      </c>
      <c r="B7" s="75" t="s">
        <v>3</v>
      </c>
      <c r="C7" s="191">
        <v>2874.6637500000002</v>
      </c>
      <c r="D7" s="191">
        <v>3011.2042000000001</v>
      </c>
      <c r="E7" s="191">
        <v>3376.3629900000001</v>
      </c>
      <c r="F7" s="191">
        <v>3325.5576299999998</v>
      </c>
      <c r="G7" s="191">
        <v>3420.4055699999999</v>
      </c>
      <c r="H7" s="191">
        <v>3651.8517999999999</v>
      </c>
      <c r="I7" s="191">
        <v>3726.1908800000001</v>
      </c>
      <c r="J7" s="125"/>
      <c r="K7" s="125"/>
      <c r="L7" s="125"/>
      <c r="M7" s="125"/>
      <c r="N7" s="125"/>
    </row>
    <row r="8" spans="1:14" ht="20.100000000000001" customHeight="1" x14ac:dyDescent="0.2">
      <c r="A8" s="87">
        <v>2</v>
      </c>
      <c r="B8" s="5" t="s">
        <v>2</v>
      </c>
      <c r="C8" s="191">
        <f>12099.48861+0.60833</f>
        <v>12100.096939999999</v>
      </c>
      <c r="D8" s="191">
        <f>12778.58084+1.05066</f>
        <v>12779.631500000001</v>
      </c>
      <c r="E8" s="191">
        <f>17091.17606+1.05066</f>
        <v>17092.226720000002</v>
      </c>
      <c r="F8" s="191">
        <v>16729.159330000002</v>
      </c>
      <c r="G8" s="191">
        <v>15026.719349999999</v>
      </c>
      <c r="H8" s="191">
        <v>14894.83258</v>
      </c>
      <c r="I8" s="191">
        <v>13993.00531</v>
      </c>
      <c r="J8" s="125"/>
      <c r="K8" s="125"/>
      <c r="L8" s="125"/>
      <c r="M8" s="125"/>
      <c r="N8" s="125"/>
    </row>
    <row r="9" spans="1:14" ht="20.100000000000001" customHeight="1" x14ac:dyDescent="0.2">
      <c r="A9" s="87">
        <v>3</v>
      </c>
      <c r="B9" s="5" t="s">
        <v>78</v>
      </c>
      <c r="C9" s="191">
        <v>1919.3858700000001</v>
      </c>
      <c r="D9" s="191">
        <v>920.99110999999994</v>
      </c>
      <c r="E9" s="191">
        <v>807.22667000000001</v>
      </c>
      <c r="F9" s="191">
        <v>1099.7303899999999</v>
      </c>
      <c r="G9" s="191">
        <v>1025.6961200000001</v>
      </c>
      <c r="H9" s="191">
        <v>2132.2202699999998</v>
      </c>
      <c r="I9" s="191">
        <v>2221.6051499999999</v>
      </c>
      <c r="J9" s="125"/>
      <c r="K9" s="125"/>
      <c r="L9" s="125"/>
      <c r="M9" s="125"/>
      <c r="N9" s="125"/>
    </row>
    <row r="10" spans="1:14" ht="20.100000000000001" customHeight="1" x14ac:dyDescent="0.2">
      <c r="A10" s="85" t="s">
        <v>82</v>
      </c>
      <c r="B10" s="5" t="s">
        <v>71</v>
      </c>
      <c r="C10" s="191">
        <v>3941.98029</v>
      </c>
      <c r="D10" s="191">
        <v>3826.6284300000002</v>
      </c>
      <c r="E10" s="191">
        <v>3.2984100000000001</v>
      </c>
      <c r="F10" s="191">
        <v>21.14029</v>
      </c>
      <c r="G10" s="191">
        <v>65.814149999999998</v>
      </c>
      <c r="H10" s="191">
        <v>65.801079999999999</v>
      </c>
      <c r="I10" s="191">
        <v>34.735589999999995</v>
      </c>
      <c r="J10" s="83"/>
      <c r="K10" s="83"/>
      <c r="L10" s="83"/>
      <c r="M10" s="83"/>
      <c r="N10" s="83"/>
    </row>
    <row r="11" spans="1:14" ht="20.100000000000001" customHeight="1" x14ac:dyDescent="0.2">
      <c r="A11" s="153"/>
      <c r="B11" s="154" t="s">
        <v>4</v>
      </c>
      <c r="C11" s="193">
        <f>C4+C6+C10</f>
        <v>66254.688450000001</v>
      </c>
      <c r="D11" s="193">
        <f t="shared" ref="D11:N11" si="2">D4+D6+D10</f>
        <v>67064.442819999997</v>
      </c>
      <c r="E11" s="193">
        <f t="shared" si="2"/>
        <v>67697.55419000001</v>
      </c>
      <c r="F11" s="193">
        <f t="shared" si="2"/>
        <v>69248.470499999996</v>
      </c>
      <c r="G11" s="193">
        <f t="shared" si="2"/>
        <v>67685.166550000009</v>
      </c>
      <c r="H11" s="193">
        <f t="shared" si="2"/>
        <v>68789.347910000011</v>
      </c>
      <c r="I11" s="193">
        <f t="shared" si="2"/>
        <v>67840.843949999995</v>
      </c>
      <c r="J11" s="193">
        <f t="shared" si="2"/>
        <v>0</v>
      </c>
      <c r="K11" s="193">
        <f t="shared" si="2"/>
        <v>0</v>
      </c>
      <c r="L11" s="193">
        <f t="shared" si="2"/>
        <v>0</v>
      </c>
      <c r="M11" s="193">
        <f t="shared" si="2"/>
        <v>0</v>
      </c>
      <c r="N11" s="193">
        <f t="shared" si="2"/>
        <v>0</v>
      </c>
    </row>
    <row r="12" spans="1:14" ht="20.100000000000001" customHeight="1" x14ac:dyDescent="0.2">
      <c r="A12" s="7" t="s">
        <v>65</v>
      </c>
      <c r="B12" s="5"/>
      <c r="C12" s="132"/>
      <c r="D12" s="132"/>
      <c r="E12" s="132"/>
      <c r="F12" s="132"/>
      <c r="G12" s="132"/>
      <c r="H12" s="132"/>
      <c r="I12" s="235"/>
      <c r="J12" s="132"/>
      <c r="K12" s="132"/>
      <c r="L12" s="132"/>
      <c r="M12" s="132"/>
      <c r="N12" s="132"/>
    </row>
    <row r="13" spans="1:14" ht="20.100000000000001" customHeight="1" x14ac:dyDescent="0.2">
      <c r="A13" s="7" t="s">
        <v>79</v>
      </c>
      <c r="B13" s="5" t="s">
        <v>80</v>
      </c>
      <c r="C13" s="191">
        <v>-19470.726350000001</v>
      </c>
      <c r="D13" s="191">
        <v>-19237.583429999999</v>
      </c>
      <c r="E13" s="191">
        <v>-19397.798579999999</v>
      </c>
      <c r="F13" s="191">
        <v>-20818.858100000001</v>
      </c>
      <c r="G13" s="191">
        <v>-22910.131379999999</v>
      </c>
      <c r="H13" s="191">
        <v>-22921.082629999997</v>
      </c>
      <c r="I13" s="191">
        <v>-12832.594230000001</v>
      </c>
      <c r="J13" s="132"/>
      <c r="K13" s="132"/>
      <c r="L13" s="132"/>
      <c r="M13" s="132"/>
      <c r="N13" s="132"/>
    </row>
    <row r="14" spans="1:14" ht="20.100000000000001" customHeight="1" x14ac:dyDescent="0.2">
      <c r="A14" s="7" t="s">
        <v>75</v>
      </c>
      <c r="B14" s="84" t="s">
        <v>81</v>
      </c>
      <c r="C14" s="125">
        <f>SUM(C15:C19)</f>
        <v>84823.070729999992</v>
      </c>
      <c r="D14" s="125">
        <f t="shared" ref="D14:N14" si="3">SUM(D15:D19)</f>
        <v>85380.501560000004</v>
      </c>
      <c r="E14" s="125">
        <f t="shared" si="3"/>
        <v>86172.091079999998</v>
      </c>
      <c r="F14" s="125">
        <f t="shared" si="3"/>
        <v>89151.394909999988</v>
      </c>
      <c r="G14" s="125">
        <f t="shared" si="3"/>
        <v>89686.8554</v>
      </c>
      <c r="H14" s="125">
        <f t="shared" si="3"/>
        <v>90809.296009999991</v>
      </c>
      <c r="I14" s="125">
        <f t="shared" si="3"/>
        <v>79779.611650000006</v>
      </c>
      <c r="J14" s="125">
        <f t="shared" si="3"/>
        <v>0</v>
      </c>
      <c r="K14" s="125">
        <f t="shared" si="3"/>
        <v>0</v>
      </c>
      <c r="L14" s="125">
        <f t="shared" si="3"/>
        <v>0</v>
      </c>
      <c r="M14" s="125">
        <f t="shared" si="3"/>
        <v>0</v>
      </c>
      <c r="N14" s="125">
        <f t="shared" si="3"/>
        <v>0</v>
      </c>
    </row>
    <row r="15" spans="1:14" ht="20.100000000000001" customHeight="1" x14ac:dyDescent="0.2">
      <c r="A15" s="82">
        <v>1</v>
      </c>
      <c r="B15" s="5" t="s">
        <v>7</v>
      </c>
      <c r="C15" s="191">
        <v>1090.12428</v>
      </c>
      <c r="D15" s="191">
        <v>1089.2265</v>
      </c>
      <c r="E15" s="191">
        <v>1088.1734199999999</v>
      </c>
      <c r="F15" s="191">
        <v>1087.6614500000001</v>
      </c>
      <c r="G15" s="191">
        <v>1087.3051699999999</v>
      </c>
      <c r="H15" s="191">
        <v>1085.0690900000002</v>
      </c>
      <c r="I15" s="191">
        <v>1082.05151</v>
      </c>
      <c r="J15" s="132"/>
      <c r="K15" s="132"/>
      <c r="L15" s="132"/>
      <c r="M15" s="132"/>
      <c r="N15" s="132"/>
    </row>
    <row r="16" spans="1:14" ht="20.100000000000001" customHeight="1" x14ac:dyDescent="0.2">
      <c r="A16" s="82">
        <v>2</v>
      </c>
      <c r="B16" s="5" t="s">
        <v>5</v>
      </c>
      <c r="C16" s="191">
        <v>56558.700079999995</v>
      </c>
      <c r="D16" s="191">
        <v>57249.670420000002</v>
      </c>
      <c r="E16" s="191">
        <v>57951.825939999995</v>
      </c>
      <c r="F16" s="191">
        <v>59615.127329999996</v>
      </c>
      <c r="G16" s="191">
        <v>60272.509520000007</v>
      </c>
      <c r="H16" s="191">
        <v>61527.68118</v>
      </c>
      <c r="I16" s="191">
        <v>50637.391170000003</v>
      </c>
      <c r="J16" s="132"/>
      <c r="K16" s="132"/>
      <c r="L16" s="132"/>
      <c r="M16" s="132"/>
      <c r="N16" s="132"/>
    </row>
    <row r="17" spans="1:14" ht="20.100000000000001" customHeight="1" x14ac:dyDescent="0.2">
      <c r="A17" s="82">
        <v>3</v>
      </c>
      <c r="B17" s="8" t="s">
        <v>8</v>
      </c>
      <c r="C17" s="191">
        <v>763.90019999999993</v>
      </c>
      <c r="D17" s="191">
        <v>776.04246999999998</v>
      </c>
      <c r="E17" s="191">
        <v>1015.1975500000001</v>
      </c>
      <c r="F17" s="211">
        <v>2314.8879300000003</v>
      </c>
      <c r="G17" s="191">
        <v>2343.3155099999999</v>
      </c>
      <c r="H17" s="191">
        <v>2364.4963499999999</v>
      </c>
      <c r="I17" s="191">
        <v>2382.1226900000001</v>
      </c>
      <c r="J17" s="132"/>
      <c r="K17" s="132"/>
      <c r="L17" s="132"/>
      <c r="M17" s="132"/>
      <c r="N17" s="132"/>
    </row>
    <row r="18" spans="1:14" ht="20.100000000000001" customHeight="1" x14ac:dyDescent="0.2">
      <c r="A18" s="82">
        <v>4</v>
      </c>
      <c r="B18" s="82" t="s">
        <v>66</v>
      </c>
      <c r="C18" s="191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20.100000000000001" customHeight="1" x14ac:dyDescent="0.2">
      <c r="A19" s="87">
        <v>5</v>
      </c>
      <c r="B19" s="5" t="s">
        <v>6</v>
      </c>
      <c r="C19" s="191">
        <v>26410.346170000001</v>
      </c>
      <c r="D19" s="191">
        <v>26265.562170000001</v>
      </c>
      <c r="E19" s="191">
        <v>26116.894170000003</v>
      </c>
      <c r="F19" s="191">
        <v>26133.718199999999</v>
      </c>
      <c r="G19" s="191">
        <v>25983.725200000001</v>
      </c>
      <c r="H19" s="191">
        <v>25832.04939</v>
      </c>
      <c r="I19" s="191">
        <v>25678.046280000002</v>
      </c>
      <c r="J19" s="125"/>
      <c r="K19" s="125"/>
      <c r="L19" s="125"/>
      <c r="M19" s="125"/>
      <c r="N19" s="125"/>
    </row>
    <row r="20" spans="1:14" ht="20.100000000000001" customHeight="1" x14ac:dyDescent="0.2">
      <c r="A20" s="86" t="s">
        <v>82</v>
      </c>
      <c r="B20" s="5" t="s">
        <v>70</v>
      </c>
      <c r="C20" s="191">
        <v>902.34406999999999</v>
      </c>
      <c r="D20" s="191">
        <v>921.52468999999996</v>
      </c>
      <c r="E20" s="191">
        <v>923.26168999999993</v>
      </c>
      <c r="F20" s="191">
        <v>915.93368999999996</v>
      </c>
      <c r="G20" s="191">
        <v>908.44253000000003</v>
      </c>
      <c r="H20" s="191">
        <v>901.13453000000004</v>
      </c>
      <c r="I20" s="191">
        <v>893.82653000000005</v>
      </c>
      <c r="J20" s="133"/>
      <c r="K20" s="133"/>
      <c r="L20" s="133"/>
      <c r="M20" s="133"/>
      <c r="N20" s="133"/>
    </row>
    <row r="21" spans="1:14" ht="20.100000000000001" customHeight="1" x14ac:dyDescent="0.2">
      <c r="A21" s="153"/>
      <c r="B21" s="154" t="s">
        <v>67</v>
      </c>
      <c r="C21" s="155">
        <f>C13+C14+C20</f>
        <v>66254.688450000001</v>
      </c>
      <c r="D21" s="155">
        <f t="shared" ref="D21:N21" si="4">D13+D14+D20</f>
        <v>67064.442820000011</v>
      </c>
      <c r="E21" s="155">
        <f t="shared" si="4"/>
        <v>67697.554189999995</v>
      </c>
      <c r="F21" s="155">
        <f t="shared" si="4"/>
        <v>69248.470499999996</v>
      </c>
      <c r="G21" s="155">
        <f t="shared" si="4"/>
        <v>67685.166549999994</v>
      </c>
      <c r="H21" s="155">
        <f t="shared" si="4"/>
        <v>68789.347909999997</v>
      </c>
      <c r="I21" s="155">
        <f t="shared" si="4"/>
        <v>67840.843950000009</v>
      </c>
      <c r="J21" s="155">
        <f t="shared" si="4"/>
        <v>0</v>
      </c>
      <c r="K21" s="155">
        <f t="shared" si="4"/>
        <v>0</v>
      </c>
      <c r="L21" s="155">
        <f t="shared" si="4"/>
        <v>0</v>
      </c>
      <c r="M21" s="155">
        <f t="shared" si="4"/>
        <v>0</v>
      </c>
      <c r="N21" s="155">
        <f t="shared" si="4"/>
        <v>0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9" t="s">
        <v>48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ht="20.100000000000001" customHeight="1" x14ac:dyDescent="0.2">
      <c r="A24" s="11"/>
      <c r="B24" s="30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4" ht="20.100000000000001" customHeight="1" x14ac:dyDescent="0.2">
      <c r="A25" s="11"/>
      <c r="B25" s="1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1:14" x14ac:dyDescent="0.2">
      <c r="A29" s="30"/>
      <c r="B29" s="3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</row>
    <row r="30" spans="1:14" x14ac:dyDescent="0.2">
      <c r="A30" s="30"/>
      <c r="B30" s="30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4" x14ac:dyDescent="0.2">
      <c r="A31" s="30"/>
      <c r="B31" s="30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4" x14ac:dyDescent="0.2">
      <c r="A32" s="30"/>
      <c r="B32" s="30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x14ac:dyDescent="0.2">
      <c r="A33" s="30"/>
      <c r="B33" s="30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x14ac:dyDescent="0.2">
      <c r="A34" s="30"/>
      <c r="B34" s="30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 x14ac:dyDescent="0.2">
      <c r="A35" s="30"/>
      <c r="B35" s="30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1:14" x14ac:dyDescent="0.2">
      <c r="A36" s="30"/>
      <c r="B36" s="30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4" x14ac:dyDescent="0.2">
      <c r="A37" s="30"/>
      <c r="B37" s="30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37"/>
      <c r="B1" s="30" t="str">
        <f>Cover!A9</f>
        <v>Univerzitná nemocnica Martin</v>
      </c>
      <c r="C1" s="138"/>
      <c r="D1" s="139"/>
      <c r="E1" s="139"/>
      <c r="F1" s="139"/>
      <c r="G1" s="139"/>
      <c r="H1" s="50"/>
    </row>
    <row r="2" spans="1:28" ht="24.75" customHeight="1" thickBot="1" x14ac:dyDescent="0.25">
      <c r="A2" s="251" t="s">
        <v>0</v>
      </c>
      <c r="B2" s="252"/>
      <c r="C2" s="156" t="s">
        <v>111</v>
      </c>
      <c r="D2" s="156" t="s">
        <v>119</v>
      </c>
      <c r="E2" s="156" t="s">
        <v>121</v>
      </c>
      <c r="F2" s="156" t="s">
        <v>122</v>
      </c>
      <c r="G2" s="216" t="s">
        <v>123</v>
      </c>
      <c r="H2" s="262" t="s">
        <v>129</v>
      </c>
      <c r="I2" s="262" t="s">
        <v>124</v>
      </c>
      <c r="J2" s="262" t="s">
        <v>125</v>
      </c>
      <c r="K2" s="262" t="s">
        <v>130</v>
      </c>
      <c r="L2" s="156" t="s">
        <v>112</v>
      </c>
      <c r="M2" s="156" t="s">
        <v>113</v>
      </c>
      <c r="N2" s="157" t="s">
        <v>114</v>
      </c>
    </row>
    <row r="3" spans="1:28" ht="18" customHeight="1" x14ac:dyDescent="0.25">
      <c r="A3" s="182" t="s">
        <v>87</v>
      </c>
      <c r="B3" s="183"/>
      <c r="C3" s="184">
        <v>1350</v>
      </c>
      <c r="D3" s="210">
        <f t="shared" ref="D3:F3" si="0">C40</f>
        <v>107</v>
      </c>
      <c r="E3" s="185">
        <f t="shared" si="0"/>
        <v>57</v>
      </c>
      <c r="F3" s="185">
        <f t="shared" si="0"/>
        <v>9</v>
      </c>
      <c r="G3" s="224">
        <v>102</v>
      </c>
      <c r="H3" s="272">
        <v>1211</v>
      </c>
      <c r="I3" s="272">
        <v>1225</v>
      </c>
      <c r="J3" s="272">
        <v>165</v>
      </c>
      <c r="K3" s="272">
        <v>170</v>
      </c>
      <c r="L3" s="185">
        <f t="shared" ref="L3:M3" si="1">K40</f>
        <v>105</v>
      </c>
      <c r="M3" s="185">
        <f t="shared" si="1"/>
        <v>105</v>
      </c>
      <c r="N3" s="186">
        <f>L40</f>
        <v>105</v>
      </c>
    </row>
    <row r="4" spans="1:28" x14ac:dyDescent="0.2">
      <c r="A4" s="246" t="s">
        <v>56</v>
      </c>
      <c r="B4" s="247"/>
      <c r="C4" s="180"/>
      <c r="D4" s="180"/>
      <c r="E4" s="180"/>
      <c r="F4" s="180"/>
      <c r="G4" s="223"/>
      <c r="H4" s="269"/>
      <c r="I4" s="270"/>
      <c r="J4" s="271"/>
      <c r="K4" s="269"/>
      <c r="L4" s="180"/>
      <c r="M4" s="180"/>
      <c r="N4" s="181"/>
    </row>
    <row r="5" spans="1:28" ht="14.1" customHeight="1" x14ac:dyDescent="0.2">
      <c r="A5" s="109"/>
      <c r="B5" s="108" t="s">
        <v>57</v>
      </c>
      <c r="C5" s="100"/>
      <c r="D5" s="101"/>
      <c r="E5" s="101"/>
      <c r="F5" s="101"/>
      <c r="G5" s="214"/>
      <c r="H5" s="259"/>
      <c r="I5" s="258"/>
      <c r="J5" s="258"/>
      <c r="K5" s="258"/>
      <c r="L5" s="101"/>
      <c r="M5" s="101"/>
      <c r="N5" s="103"/>
      <c r="O5" s="66"/>
      <c r="Q5" s="67"/>
      <c r="R5" s="67"/>
      <c r="T5" s="67"/>
      <c r="U5" s="67"/>
      <c r="V5" s="68"/>
      <c r="W5" s="68"/>
      <c r="X5" s="68"/>
      <c r="Y5" s="68"/>
      <c r="Z5" s="68"/>
      <c r="AA5" s="68"/>
      <c r="AB5" s="68"/>
    </row>
    <row r="6" spans="1:28" ht="14.1" customHeight="1" x14ac:dyDescent="0.2">
      <c r="A6" s="109"/>
      <c r="B6" s="108" t="s">
        <v>58</v>
      </c>
      <c r="C6" s="100">
        <v>0</v>
      </c>
      <c r="D6" s="101">
        <v>0</v>
      </c>
      <c r="E6" s="101">
        <v>0</v>
      </c>
      <c r="F6" s="101">
        <v>0</v>
      </c>
      <c r="G6" s="214">
        <v>0</v>
      </c>
      <c r="H6" s="259">
        <v>0</v>
      </c>
      <c r="I6" s="258">
        <v>0</v>
      </c>
      <c r="J6" s="258">
        <v>0</v>
      </c>
      <c r="K6" s="258">
        <v>0</v>
      </c>
      <c r="L6" s="101"/>
      <c r="M6" s="101"/>
      <c r="N6" s="103"/>
      <c r="O6" s="66"/>
      <c r="V6" s="68"/>
      <c r="W6" s="68"/>
      <c r="X6" s="68"/>
      <c r="Y6" s="68"/>
      <c r="Z6" s="68"/>
      <c r="AA6" s="68"/>
      <c r="AB6" s="68"/>
    </row>
    <row r="7" spans="1:28" ht="14.1" customHeight="1" x14ac:dyDescent="0.2">
      <c r="A7" s="109"/>
      <c r="B7" s="108" t="s">
        <v>59</v>
      </c>
      <c r="C7" s="100">
        <v>0</v>
      </c>
      <c r="D7" s="101">
        <v>0</v>
      </c>
      <c r="E7" s="101">
        <v>0</v>
      </c>
      <c r="F7" s="101">
        <v>0</v>
      </c>
      <c r="G7" s="214">
        <v>0</v>
      </c>
      <c r="H7" s="259">
        <v>0</v>
      </c>
      <c r="I7" s="258">
        <v>0</v>
      </c>
      <c r="J7" s="258">
        <v>0</v>
      </c>
      <c r="K7" s="258">
        <v>0</v>
      </c>
      <c r="L7" s="101"/>
      <c r="M7" s="101"/>
      <c r="N7" s="103"/>
      <c r="O7" s="66"/>
      <c r="V7" s="68"/>
      <c r="W7" s="68"/>
      <c r="X7" s="68"/>
      <c r="Y7" s="68"/>
      <c r="Z7" s="68"/>
      <c r="AA7" s="68"/>
      <c r="AB7" s="68"/>
    </row>
    <row r="8" spans="1:28" ht="14.1" customHeight="1" thickBot="1" x14ac:dyDescent="0.25">
      <c r="A8" s="140"/>
      <c r="B8" s="141" t="s">
        <v>63</v>
      </c>
      <c r="C8" s="142">
        <v>3</v>
      </c>
      <c r="D8" s="143">
        <v>3</v>
      </c>
      <c r="E8" s="143">
        <v>3</v>
      </c>
      <c r="F8" s="143">
        <v>3</v>
      </c>
      <c r="G8" s="215">
        <v>3</v>
      </c>
      <c r="H8" s="261">
        <v>3</v>
      </c>
      <c r="I8" s="260">
        <v>3</v>
      </c>
      <c r="J8" s="260">
        <v>3</v>
      </c>
      <c r="K8" s="260">
        <v>3</v>
      </c>
      <c r="L8" s="143"/>
      <c r="M8" s="143"/>
      <c r="N8" s="144"/>
      <c r="O8" s="66"/>
      <c r="Q8" s="67"/>
      <c r="V8" s="68"/>
      <c r="W8" s="68"/>
      <c r="X8" s="68"/>
      <c r="Y8" s="68"/>
      <c r="Z8" s="68"/>
      <c r="AA8" s="68"/>
      <c r="AB8" s="68"/>
    </row>
    <row r="9" spans="1:28" ht="14.1" customHeight="1" x14ac:dyDescent="0.2">
      <c r="A9" s="160" t="s">
        <v>34</v>
      </c>
      <c r="B9" s="161"/>
      <c r="C9" s="189">
        <f>C17</f>
        <v>4909</v>
      </c>
      <c r="D9" s="189">
        <f t="shared" ref="D9:F9" si="2">D17</f>
        <v>6406</v>
      </c>
      <c r="E9" s="189">
        <f t="shared" si="2"/>
        <v>6497</v>
      </c>
      <c r="F9" s="189">
        <f t="shared" si="2"/>
        <v>6357</v>
      </c>
      <c r="G9" s="226">
        <v>7655</v>
      </c>
      <c r="H9" s="274">
        <v>6429</v>
      </c>
      <c r="I9" s="274">
        <v>5035</v>
      </c>
      <c r="J9" s="274">
        <v>6395</v>
      </c>
      <c r="K9" s="274">
        <v>6385</v>
      </c>
      <c r="L9" s="194"/>
      <c r="M9" s="194"/>
      <c r="N9" s="195"/>
    </row>
    <row r="10" spans="1:28" ht="14.1" customHeight="1" x14ac:dyDescent="0.2">
      <c r="A10" s="59"/>
      <c r="B10" s="110" t="s">
        <v>12</v>
      </c>
      <c r="C10" s="43">
        <v>4169</v>
      </c>
      <c r="D10" s="44">
        <v>4898</v>
      </c>
      <c r="E10" s="44">
        <v>4760</v>
      </c>
      <c r="F10" s="42">
        <v>4722</v>
      </c>
      <c r="G10" s="212">
        <v>5429</v>
      </c>
      <c r="H10" s="253">
        <v>4820</v>
      </c>
      <c r="I10" s="253">
        <v>4708</v>
      </c>
      <c r="J10" s="253">
        <v>4740</v>
      </c>
      <c r="K10" s="253">
        <v>4760</v>
      </c>
      <c r="L10" s="42"/>
      <c r="M10" s="42"/>
      <c r="N10" s="69"/>
      <c r="Q10" s="67"/>
      <c r="V10" s="68"/>
      <c r="W10" s="68"/>
      <c r="X10" s="68"/>
      <c r="Y10" s="68"/>
      <c r="Z10" s="68"/>
      <c r="AA10" s="68"/>
      <c r="AB10" s="68"/>
    </row>
    <row r="11" spans="1:28" ht="14.1" customHeight="1" x14ac:dyDescent="0.2">
      <c r="A11" s="59"/>
      <c r="B11" s="110" t="s">
        <v>13</v>
      </c>
      <c r="C11" s="43">
        <v>9</v>
      </c>
      <c r="D11" s="44">
        <v>1116</v>
      </c>
      <c r="E11" s="44">
        <v>1277</v>
      </c>
      <c r="F11" s="42">
        <v>1278</v>
      </c>
      <c r="G11" s="212">
        <v>1323</v>
      </c>
      <c r="H11" s="253">
        <v>1210</v>
      </c>
      <c r="I11" s="253">
        <v>1</v>
      </c>
      <c r="J11" s="253">
        <v>1200</v>
      </c>
      <c r="K11" s="253">
        <v>1250</v>
      </c>
      <c r="L11" s="42"/>
      <c r="M11" s="42"/>
      <c r="N11" s="69"/>
      <c r="V11" s="68"/>
      <c r="W11" s="68"/>
      <c r="X11" s="68"/>
      <c r="Y11" s="68"/>
      <c r="Z11" s="68"/>
      <c r="AA11" s="68"/>
      <c r="AB11" s="68"/>
    </row>
    <row r="12" spans="1:28" ht="14.1" customHeight="1" x14ac:dyDescent="0.2">
      <c r="A12" s="59"/>
      <c r="B12" s="110" t="s">
        <v>14</v>
      </c>
      <c r="C12" s="43">
        <v>270</v>
      </c>
      <c r="D12" s="44">
        <v>252</v>
      </c>
      <c r="E12" s="44">
        <v>246</v>
      </c>
      <c r="F12" s="42">
        <v>245</v>
      </c>
      <c r="G12" s="212">
        <v>254</v>
      </c>
      <c r="H12" s="253">
        <v>257</v>
      </c>
      <c r="I12" s="253">
        <v>256</v>
      </c>
      <c r="J12" s="253">
        <v>255</v>
      </c>
      <c r="K12" s="253">
        <v>255</v>
      </c>
      <c r="L12" s="42"/>
      <c r="M12" s="42"/>
      <c r="N12" s="69"/>
      <c r="P12" s="248"/>
      <c r="Q12" s="248"/>
      <c r="V12" s="68"/>
      <c r="W12" s="68"/>
      <c r="X12" s="68"/>
      <c r="Y12" s="68"/>
      <c r="Z12" s="68"/>
      <c r="AA12" s="68"/>
      <c r="AB12" s="68"/>
    </row>
    <row r="13" spans="1:28" ht="14.1" customHeight="1" x14ac:dyDescent="0.2">
      <c r="A13" s="162"/>
      <c r="B13" s="163" t="s">
        <v>35</v>
      </c>
      <c r="C13" s="164">
        <f>C10+C11+C12</f>
        <v>4448</v>
      </c>
      <c r="D13" s="164">
        <f t="shared" ref="D13:F13" si="3">D10+D11+D12</f>
        <v>6266</v>
      </c>
      <c r="E13" s="164">
        <f t="shared" si="3"/>
        <v>6283</v>
      </c>
      <c r="F13" s="164">
        <f t="shared" si="3"/>
        <v>6245</v>
      </c>
      <c r="G13" s="217">
        <v>7006</v>
      </c>
      <c r="H13" s="263">
        <v>6287</v>
      </c>
      <c r="I13" s="263">
        <v>4965</v>
      </c>
      <c r="J13" s="263">
        <v>6195</v>
      </c>
      <c r="K13" s="263">
        <v>6265</v>
      </c>
      <c r="L13" s="164">
        <f t="shared" ref="L13:N13" si="4">SUM(L10:L12)</f>
        <v>0</v>
      </c>
      <c r="M13" s="164">
        <f t="shared" si="4"/>
        <v>0</v>
      </c>
      <c r="N13" s="196">
        <f t="shared" si="4"/>
        <v>0</v>
      </c>
    </row>
    <row r="14" spans="1:28" ht="14.1" customHeight="1" x14ac:dyDescent="0.2">
      <c r="A14" s="59"/>
      <c r="B14" s="108" t="s">
        <v>36</v>
      </c>
      <c r="C14" s="43">
        <v>461</v>
      </c>
      <c r="D14" s="44">
        <v>140</v>
      </c>
      <c r="E14" s="44">
        <v>214</v>
      </c>
      <c r="F14" s="42">
        <v>112</v>
      </c>
      <c r="G14" s="212">
        <v>649</v>
      </c>
      <c r="H14" s="253">
        <v>142</v>
      </c>
      <c r="I14" s="256">
        <v>70</v>
      </c>
      <c r="J14" s="253">
        <v>200</v>
      </c>
      <c r="K14" s="253">
        <v>120</v>
      </c>
      <c r="L14" s="42"/>
      <c r="M14" s="42"/>
      <c r="N14" s="69"/>
      <c r="P14" s="67"/>
      <c r="Q14" s="67"/>
      <c r="V14" s="68"/>
      <c r="W14" s="68"/>
      <c r="X14" s="68"/>
      <c r="Y14" s="68"/>
      <c r="Z14" s="68"/>
      <c r="AA14" s="68"/>
      <c r="AB14" s="68"/>
    </row>
    <row r="15" spans="1:28" ht="14.1" customHeight="1" x14ac:dyDescent="0.2">
      <c r="A15" s="104"/>
      <c r="B15" s="108" t="s">
        <v>61</v>
      </c>
      <c r="C15" s="105">
        <v>0</v>
      </c>
      <c r="D15" s="102">
        <v>0</v>
      </c>
      <c r="E15" s="102">
        <v>0</v>
      </c>
      <c r="F15" s="101">
        <v>0</v>
      </c>
      <c r="G15" s="214">
        <v>0</v>
      </c>
      <c r="H15" s="258">
        <v>0</v>
      </c>
      <c r="I15" s="258">
        <v>0</v>
      </c>
      <c r="J15" s="258">
        <v>0</v>
      </c>
      <c r="K15" s="258">
        <v>0</v>
      </c>
      <c r="L15" s="101"/>
      <c r="M15" s="101"/>
      <c r="N15" s="103"/>
      <c r="O15" s="66"/>
      <c r="P15" s="67"/>
      <c r="Q15" s="67"/>
      <c r="V15" s="68"/>
      <c r="W15" s="68"/>
      <c r="X15" s="68"/>
      <c r="Y15" s="68"/>
      <c r="Z15" s="68"/>
      <c r="AA15" s="68"/>
      <c r="AB15" s="68"/>
    </row>
    <row r="16" spans="1:28" ht="14.1" customHeight="1" x14ac:dyDescent="0.2">
      <c r="A16" s="104"/>
      <c r="B16" s="108" t="s">
        <v>60</v>
      </c>
      <c r="C16" s="105">
        <v>0</v>
      </c>
      <c r="D16" s="102">
        <v>0</v>
      </c>
      <c r="E16" s="102">
        <v>0</v>
      </c>
      <c r="F16" s="101">
        <v>0</v>
      </c>
      <c r="G16" s="214">
        <v>0</v>
      </c>
      <c r="H16" s="258">
        <v>0</v>
      </c>
      <c r="I16" s="258">
        <v>0</v>
      </c>
      <c r="J16" s="258">
        <v>0</v>
      </c>
      <c r="K16" s="258">
        <v>0</v>
      </c>
      <c r="L16" s="101"/>
      <c r="M16" s="101"/>
      <c r="N16" s="103"/>
      <c r="O16" s="66"/>
      <c r="P16" s="67"/>
      <c r="Q16" s="67"/>
      <c r="V16" s="68"/>
      <c r="W16" s="68"/>
      <c r="X16" s="68"/>
      <c r="Y16" s="68"/>
      <c r="Z16" s="68"/>
      <c r="AA16" s="68"/>
      <c r="AB16" s="68"/>
    </row>
    <row r="17" spans="1:28" ht="14.1" customHeight="1" thickBot="1" x14ac:dyDescent="0.25">
      <c r="A17" s="172"/>
      <c r="B17" s="173" t="s">
        <v>64</v>
      </c>
      <c r="C17" s="174">
        <f>SUM(C13:C16)</f>
        <v>4909</v>
      </c>
      <c r="D17" s="174">
        <f t="shared" ref="D17:F17" si="5">SUM(D13:D16)</f>
        <v>6406</v>
      </c>
      <c r="E17" s="174">
        <f t="shared" si="5"/>
        <v>6497</v>
      </c>
      <c r="F17" s="174">
        <f t="shared" si="5"/>
        <v>6357</v>
      </c>
      <c r="G17" s="221">
        <v>7655</v>
      </c>
      <c r="H17" s="267">
        <v>6429</v>
      </c>
      <c r="I17" s="267">
        <v>5035</v>
      </c>
      <c r="J17" s="267">
        <v>6395</v>
      </c>
      <c r="K17" s="267">
        <v>6385</v>
      </c>
      <c r="L17" s="174">
        <f t="shared" ref="L17:N17" si="6">SUM(L13:L16)</f>
        <v>0</v>
      </c>
      <c r="M17" s="174">
        <f t="shared" si="6"/>
        <v>0</v>
      </c>
      <c r="N17" s="175">
        <f t="shared" si="6"/>
        <v>0</v>
      </c>
    </row>
    <row r="18" spans="1:28" ht="14.1" customHeight="1" x14ac:dyDescent="0.2">
      <c r="A18" s="158" t="s">
        <v>37</v>
      </c>
      <c r="B18" s="159"/>
      <c r="C18" s="171">
        <f>C38</f>
        <v>6152</v>
      </c>
      <c r="D18" s="171">
        <f t="shared" ref="D18:F18" si="7">D38</f>
        <v>6456</v>
      </c>
      <c r="E18" s="171">
        <f t="shared" si="7"/>
        <v>6545</v>
      </c>
      <c r="F18" s="171">
        <f t="shared" si="7"/>
        <v>6264</v>
      </c>
      <c r="G18" s="220">
        <v>7660</v>
      </c>
      <c r="H18" s="266">
        <v>6415</v>
      </c>
      <c r="I18" s="266">
        <v>6095</v>
      </c>
      <c r="J18" s="266">
        <v>6390</v>
      </c>
      <c r="K18" s="266">
        <v>6450</v>
      </c>
      <c r="L18" s="197"/>
      <c r="M18" s="197"/>
      <c r="N18" s="198"/>
    </row>
    <row r="19" spans="1:28" ht="14.1" customHeight="1" x14ac:dyDescent="0.2">
      <c r="A19" s="60"/>
      <c r="B19" s="111" t="s">
        <v>89</v>
      </c>
      <c r="C19" s="43">
        <v>2512</v>
      </c>
      <c r="D19" s="44">
        <v>2563</v>
      </c>
      <c r="E19" s="44">
        <v>2452</v>
      </c>
      <c r="F19" s="44">
        <v>2594</v>
      </c>
      <c r="G19" s="212">
        <v>2581</v>
      </c>
      <c r="H19" s="254">
        <v>2683</v>
      </c>
      <c r="I19" s="254">
        <v>2775</v>
      </c>
      <c r="J19" s="253">
        <v>2700</v>
      </c>
      <c r="K19" s="254">
        <v>2700</v>
      </c>
      <c r="L19" s="44"/>
      <c r="M19" s="44"/>
      <c r="N19" s="70"/>
      <c r="P19" s="71"/>
      <c r="V19" s="68"/>
      <c r="W19" s="68"/>
      <c r="X19" s="68"/>
      <c r="Y19" s="68"/>
      <c r="Z19" s="68"/>
      <c r="AA19" s="68"/>
      <c r="AB19" s="68"/>
    </row>
    <row r="20" spans="1:28" ht="14.1" customHeight="1" x14ac:dyDescent="0.2">
      <c r="A20" s="61"/>
      <c r="B20" s="112" t="s">
        <v>90</v>
      </c>
      <c r="C20" s="43">
        <v>1340</v>
      </c>
      <c r="D20" s="44">
        <v>1367</v>
      </c>
      <c r="E20" s="44">
        <v>1309</v>
      </c>
      <c r="F20" s="44">
        <v>1373</v>
      </c>
      <c r="G20" s="212">
        <v>1382</v>
      </c>
      <c r="H20" s="254">
        <v>693</v>
      </c>
      <c r="I20" s="254">
        <v>719</v>
      </c>
      <c r="J20" s="253">
        <v>700</v>
      </c>
      <c r="K20" s="254">
        <v>700</v>
      </c>
      <c r="L20" s="44"/>
      <c r="M20" s="44"/>
      <c r="N20" s="70"/>
      <c r="P20" s="72"/>
      <c r="V20" s="68"/>
      <c r="W20" s="68"/>
      <c r="X20" s="68"/>
      <c r="Y20" s="68"/>
      <c r="Z20" s="68"/>
      <c r="AA20" s="68"/>
      <c r="AB20" s="68"/>
    </row>
    <row r="21" spans="1:28" ht="14.1" customHeight="1" x14ac:dyDescent="0.2">
      <c r="A21" s="60"/>
      <c r="B21" s="111" t="s">
        <v>38</v>
      </c>
      <c r="C21" s="43">
        <v>0</v>
      </c>
      <c r="D21" s="44">
        <v>0</v>
      </c>
      <c r="E21" s="44">
        <v>0</v>
      </c>
      <c r="F21" s="44">
        <v>0</v>
      </c>
      <c r="G21" s="212">
        <v>0</v>
      </c>
      <c r="H21" s="254">
        <v>0</v>
      </c>
      <c r="I21" s="257">
        <v>0</v>
      </c>
      <c r="J21" s="253">
        <v>0</v>
      </c>
      <c r="K21" s="254">
        <v>0</v>
      </c>
      <c r="L21" s="44"/>
      <c r="M21" s="44"/>
      <c r="N21" s="70"/>
      <c r="V21" s="68"/>
      <c r="W21" s="68"/>
      <c r="X21" s="68"/>
      <c r="Y21" s="68"/>
      <c r="Z21" s="68"/>
      <c r="AA21" s="68"/>
      <c r="AB21" s="68"/>
    </row>
    <row r="22" spans="1:28" ht="14.1" customHeight="1" x14ac:dyDescent="0.2">
      <c r="A22" s="165"/>
      <c r="B22" s="166" t="s">
        <v>39</v>
      </c>
      <c r="C22" s="167">
        <f>SUM(C19:C21)</f>
        <v>3852</v>
      </c>
      <c r="D22" s="167">
        <f t="shared" ref="D22:F22" si="8">SUM(D19:D21)</f>
        <v>3930</v>
      </c>
      <c r="E22" s="167">
        <f t="shared" si="8"/>
        <v>3761</v>
      </c>
      <c r="F22" s="167">
        <f t="shared" si="8"/>
        <v>3967</v>
      </c>
      <c r="G22" s="218">
        <v>3963</v>
      </c>
      <c r="H22" s="264">
        <v>3376</v>
      </c>
      <c r="I22" s="264">
        <v>3494</v>
      </c>
      <c r="J22" s="264">
        <v>3400</v>
      </c>
      <c r="K22" s="264">
        <v>3400</v>
      </c>
      <c r="L22" s="167">
        <f t="shared" ref="L22:N22" si="9">SUM(L19:L21)</f>
        <v>0</v>
      </c>
      <c r="M22" s="167">
        <f t="shared" si="9"/>
        <v>0</v>
      </c>
      <c r="N22" s="168">
        <f t="shared" si="9"/>
        <v>0</v>
      </c>
    </row>
    <row r="23" spans="1:28" ht="14.1" customHeight="1" x14ac:dyDescent="0.2">
      <c r="A23" s="62"/>
      <c r="B23" s="113" t="s">
        <v>20</v>
      </c>
      <c r="C23" s="43">
        <v>734</v>
      </c>
      <c r="D23" s="44">
        <v>555</v>
      </c>
      <c r="E23" s="44">
        <v>473</v>
      </c>
      <c r="F23" s="44">
        <v>336</v>
      </c>
      <c r="G23" s="212">
        <v>434</v>
      </c>
      <c r="H23" s="254">
        <v>1034</v>
      </c>
      <c r="I23" s="253">
        <v>956</v>
      </c>
      <c r="J23" s="253">
        <v>900</v>
      </c>
      <c r="K23" s="254">
        <v>900</v>
      </c>
      <c r="L23" s="44"/>
      <c r="M23" s="44"/>
      <c r="N23" s="70"/>
      <c r="P23" s="50"/>
      <c r="V23" s="68"/>
      <c r="W23" s="68"/>
      <c r="X23" s="68"/>
      <c r="Y23" s="68"/>
      <c r="Z23" s="68"/>
      <c r="AA23" s="68"/>
      <c r="AB23" s="68"/>
    </row>
    <row r="24" spans="1:28" ht="14.1" customHeight="1" x14ac:dyDescent="0.2">
      <c r="A24" s="62"/>
      <c r="B24" s="113" t="s">
        <v>83</v>
      </c>
      <c r="C24" s="43">
        <v>0</v>
      </c>
      <c r="D24" s="44">
        <v>140</v>
      </c>
      <c r="E24" s="44">
        <v>141</v>
      </c>
      <c r="F24" s="44">
        <v>0</v>
      </c>
      <c r="G24" s="212">
        <v>158</v>
      </c>
      <c r="H24" s="254">
        <v>164</v>
      </c>
      <c r="I24" s="253">
        <v>0</v>
      </c>
      <c r="J24" s="253">
        <v>150</v>
      </c>
      <c r="K24" s="254">
        <v>150</v>
      </c>
      <c r="L24" s="44"/>
      <c r="M24" s="44"/>
      <c r="N24" s="70"/>
      <c r="P24" s="50"/>
      <c r="V24" s="68"/>
      <c r="W24" s="68"/>
      <c r="X24" s="68"/>
      <c r="Y24" s="68"/>
      <c r="Z24" s="68"/>
      <c r="AA24" s="68"/>
      <c r="AB24" s="68"/>
    </row>
    <row r="25" spans="1:28" ht="14.1" customHeight="1" x14ac:dyDescent="0.2">
      <c r="A25" s="62"/>
      <c r="B25" s="113" t="s">
        <v>84</v>
      </c>
      <c r="C25" s="43">
        <v>56</v>
      </c>
      <c r="D25" s="44">
        <v>80</v>
      </c>
      <c r="E25" s="44">
        <v>168</v>
      </c>
      <c r="F25" s="44">
        <v>156</v>
      </c>
      <c r="G25" s="212">
        <v>164</v>
      </c>
      <c r="H25" s="254">
        <v>218</v>
      </c>
      <c r="I25" s="253">
        <v>135</v>
      </c>
      <c r="J25" s="253">
        <v>80</v>
      </c>
      <c r="K25" s="254">
        <v>100</v>
      </c>
      <c r="L25" s="44"/>
      <c r="M25" s="44"/>
      <c r="N25" s="70"/>
      <c r="P25" s="50"/>
      <c r="V25" s="68"/>
      <c r="W25" s="68"/>
      <c r="X25" s="68"/>
      <c r="Y25" s="68"/>
      <c r="Z25" s="68"/>
      <c r="AA25" s="68"/>
      <c r="AB25" s="68"/>
    </row>
    <row r="26" spans="1:28" ht="14.1" customHeight="1" x14ac:dyDescent="0.2">
      <c r="A26" s="62"/>
      <c r="B26" s="113" t="s">
        <v>86</v>
      </c>
      <c r="C26" s="43">
        <v>796</v>
      </c>
      <c r="D26" s="44">
        <v>999</v>
      </c>
      <c r="E26" s="44">
        <v>1071</v>
      </c>
      <c r="F26" s="44">
        <v>1141</v>
      </c>
      <c r="G26" s="212">
        <v>1755</v>
      </c>
      <c r="H26" s="254">
        <v>904</v>
      </c>
      <c r="I26" s="253">
        <v>834</v>
      </c>
      <c r="J26" s="253">
        <v>950</v>
      </c>
      <c r="K26" s="254">
        <v>950</v>
      </c>
      <c r="L26" s="44"/>
      <c r="M26" s="44"/>
      <c r="N26" s="70"/>
      <c r="P26" s="50"/>
      <c r="V26" s="68"/>
      <c r="W26" s="68"/>
      <c r="X26" s="68"/>
      <c r="Y26" s="68"/>
      <c r="Z26" s="68"/>
      <c r="AA26" s="68"/>
      <c r="AB26" s="68"/>
    </row>
    <row r="27" spans="1:28" ht="14.1" customHeight="1" x14ac:dyDescent="0.2">
      <c r="A27" s="62"/>
      <c r="B27" s="113" t="s">
        <v>21</v>
      </c>
      <c r="C27" s="43">
        <v>171</v>
      </c>
      <c r="D27" s="44">
        <v>208</v>
      </c>
      <c r="E27" s="44">
        <v>183</v>
      </c>
      <c r="F27" s="44">
        <v>155</v>
      </c>
      <c r="G27" s="212">
        <v>181</v>
      </c>
      <c r="H27" s="254">
        <v>89</v>
      </c>
      <c r="I27" s="253">
        <v>185</v>
      </c>
      <c r="J27" s="253">
        <v>200</v>
      </c>
      <c r="K27" s="254">
        <v>200</v>
      </c>
      <c r="L27" s="44"/>
      <c r="M27" s="44"/>
      <c r="N27" s="70"/>
      <c r="P27" s="50"/>
      <c r="Y27" s="72"/>
      <c r="AB27" s="68"/>
    </row>
    <row r="28" spans="1:28" ht="14.1" customHeight="1" x14ac:dyDescent="0.2">
      <c r="A28" s="165"/>
      <c r="B28" s="166" t="s">
        <v>22</v>
      </c>
      <c r="C28" s="167">
        <f t="shared" ref="C28:F28" si="10">SUM(C23:C27)</f>
        <v>1757</v>
      </c>
      <c r="D28" s="167">
        <f t="shared" si="10"/>
        <v>1982</v>
      </c>
      <c r="E28" s="167">
        <f t="shared" si="10"/>
        <v>2036</v>
      </c>
      <c r="F28" s="167">
        <f t="shared" si="10"/>
        <v>1788</v>
      </c>
      <c r="G28" s="218">
        <v>2692</v>
      </c>
      <c r="H28" s="264">
        <v>2409</v>
      </c>
      <c r="I28" s="264">
        <v>2110</v>
      </c>
      <c r="J28" s="264">
        <v>2280</v>
      </c>
      <c r="K28" s="264">
        <v>2300</v>
      </c>
      <c r="L28" s="167">
        <f t="shared" ref="L28:N28" si="11">SUM(L23:L27)</f>
        <v>0</v>
      </c>
      <c r="M28" s="167">
        <f t="shared" si="11"/>
        <v>0</v>
      </c>
      <c r="N28" s="168">
        <f t="shared" si="11"/>
        <v>0</v>
      </c>
      <c r="O28" s="73"/>
      <c r="P28" s="50"/>
    </row>
    <row r="29" spans="1:28" ht="14.1" customHeight="1" x14ac:dyDescent="0.2">
      <c r="A29" s="104"/>
      <c r="B29" s="114" t="s">
        <v>40</v>
      </c>
      <c r="C29" s="105">
        <v>109</v>
      </c>
      <c r="D29" s="102">
        <v>178</v>
      </c>
      <c r="E29" s="102">
        <v>196</v>
      </c>
      <c r="F29" s="102">
        <v>168</v>
      </c>
      <c r="G29" s="214">
        <v>197</v>
      </c>
      <c r="H29" s="259">
        <v>146</v>
      </c>
      <c r="I29" s="258">
        <v>72</v>
      </c>
      <c r="J29" s="258">
        <v>110</v>
      </c>
      <c r="K29" s="259">
        <v>120</v>
      </c>
      <c r="L29" s="102"/>
      <c r="M29" s="102"/>
      <c r="N29" s="106"/>
      <c r="O29" s="73"/>
      <c r="P29" s="50"/>
      <c r="AB29" s="68"/>
    </row>
    <row r="30" spans="1:28" ht="14.1" customHeight="1" x14ac:dyDescent="0.2">
      <c r="A30" s="62"/>
      <c r="B30" s="111" t="s">
        <v>41</v>
      </c>
      <c r="C30" s="43">
        <v>1</v>
      </c>
      <c r="D30" s="44">
        <v>1</v>
      </c>
      <c r="E30" s="44">
        <v>30</v>
      </c>
      <c r="F30" s="44">
        <v>29</v>
      </c>
      <c r="G30" s="212">
        <v>42</v>
      </c>
      <c r="H30" s="254">
        <v>3</v>
      </c>
      <c r="I30" s="253">
        <v>3</v>
      </c>
      <c r="J30" s="253">
        <v>20</v>
      </c>
      <c r="K30" s="254">
        <v>50</v>
      </c>
      <c r="L30" s="44"/>
      <c r="M30" s="44"/>
      <c r="N30" s="70"/>
      <c r="O30" s="73"/>
      <c r="P30" s="50"/>
      <c r="AB30" s="68"/>
    </row>
    <row r="31" spans="1:28" ht="14.1" customHeight="1" x14ac:dyDescent="0.2">
      <c r="A31" s="62"/>
      <c r="B31" s="111" t="s">
        <v>42</v>
      </c>
      <c r="C31" s="43">
        <v>0</v>
      </c>
      <c r="D31" s="44">
        <v>47</v>
      </c>
      <c r="E31" s="44">
        <v>56</v>
      </c>
      <c r="F31" s="44">
        <v>28</v>
      </c>
      <c r="G31" s="212">
        <v>20</v>
      </c>
      <c r="H31" s="254">
        <v>50</v>
      </c>
      <c r="I31" s="253">
        <v>53</v>
      </c>
      <c r="J31" s="253">
        <v>50</v>
      </c>
      <c r="K31" s="254">
        <v>50</v>
      </c>
      <c r="L31" s="44"/>
      <c r="M31" s="44"/>
      <c r="N31" s="70"/>
      <c r="O31" s="73"/>
      <c r="P31" s="50"/>
      <c r="Y31" s="72"/>
      <c r="AB31" s="68"/>
    </row>
    <row r="32" spans="1:28" ht="14.1" customHeight="1" x14ac:dyDescent="0.2">
      <c r="A32" s="62"/>
      <c r="B32" s="111" t="s">
        <v>43</v>
      </c>
      <c r="C32" s="43">
        <v>8</v>
      </c>
      <c r="D32" s="44">
        <v>28</v>
      </c>
      <c r="E32" s="44">
        <v>2</v>
      </c>
      <c r="F32" s="44">
        <v>6</v>
      </c>
      <c r="G32" s="212">
        <v>9</v>
      </c>
      <c r="H32" s="254">
        <v>2</v>
      </c>
      <c r="I32" s="253">
        <v>20</v>
      </c>
      <c r="J32" s="253">
        <v>10</v>
      </c>
      <c r="K32" s="254">
        <v>10</v>
      </c>
      <c r="L32" s="44"/>
      <c r="M32" s="44"/>
      <c r="N32" s="70"/>
      <c r="O32" s="73"/>
      <c r="P32" s="50"/>
      <c r="AB32" s="68"/>
    </row>
    <row r="33" spans="1:28" ht="14.1" customHeight="1" x14ac:dyDescent="0.2">
      <c r="A33" s="62"/>
      <c r="B33" s="111" t="s">
        <v>44</v>
      </c>
      <c r="C33" s="43">
        <v>5</v>
      </c>
      <c r="D33" s="44">
        <v>28</v>
      </c>
      <c r="E33" s="44">
        <v>22</v>
      </c>
      <c r="F33" s="44">
        <v>7</v>
      </c>
      <c r="G33" s="212">
        <v>6</v>
      </c>
      <c r="H33" s="254">
        <v>77</v>
      </c>
      <c r="I33" s="253">
        <v>14</v>
      </c>
      <c r="J33" s="253">
        <v>20</v>
      </c>
      <c r="K33" s="254">
        <v>20</v>
      </c>
      <c r="L33" s="44"/>
      <c r="M33" s="44"/>
      <c r="N33" s="70"/>
      <c r="O33" s="50"/>
      <c r="P33" s="50"/>
      <c r="AB33" s="68"/>
    </row>
    <row r="34" spans="1:28" ht="14.1" customHeight="1" x14ac:dyDescent="0.2">
      <c r="A34" s="165"/>
      <c r="B34" s="166" t="s">
        <v>45</v>
      </c>
      <c r="C34" s="169">
        <f>SUM(C30:C33)</f>
        <v>14</v>
      </c>
      <c r="D34" s="169">
        <f t="shared" ref="D34:F34" si="12">SUM(D30:D33)</f>
        <v>104</v>
      </c>
      <c r="E34" s="169">
        <f t="shared" si="12"/>
        <v>110</v>
      </c>
      <c r="F34" s="169">
        <f t="shared" si="12"/>
        <v>70</v>
      </c>
      <c r="G34" s="219">
        <v>77</v>
      </c>
      <c r="H34" s="265">
        <v>132</v>
      </c>
      <c r="I34" s="265">
        <v>90</v>
      </c>
      <c r="J34" s="265">
        <v>100</v>
      </c>
      <c r="K34" s="265">
        <v>130</v>
      </c>
      <c r="L34" s="169">
        <f t="shared" ref="L34:N34" si="13">SUM(L30:L33)</f>
        <v>0</v>
      </c>
      <c r="M34" s="169">
        <f t="shared" si="13"/>
        <v>0</v>
      </c>
      <c r="N34" s="170">
        <f t="shared" si="13"/>
        <v>0</v>
      </c>
      <c r="P34" s="50"/>
    </row>
    <row r="35" spans="1:28" ht="14.1" customHeight="1" x14ac:dyDescent="0.2">
      <c r="A35" s="59"/>
      <c r="B35" s="111" t="s">
        <v>46</v>
      </c>
      <c r="C35" s="41">
        <v>420</v>
      </c>
      <c r="D35" s="65">
        <v>262</v>
      </c>
      <c r="E35" s="65">
        <v>442</v>
      </c>
      <c r="F35" s="44">
        <v>271</v>
      </c>
      <c r="G35" s="212">
        <v>731</v>
      </c>
      <c r="H35" s="254">
        <v>352</v>
      </c>
      <c r="I35" s="253">
        <v>329</v>
      </c>
      <c r="J35" s="253">
        <v>500</v>
      </c>
      <c r="K35" s="254">
        <v>500</v>
      </c>
      <c r="L35" s="44"/>
      <c r="M35" s="44"/>
      <c r="N35" s="70"/>
      <c r="P35" s="50"/>
      <c r="AB35" s="68"/>
    </row>
    <row r="36" spans="1:28" ht="14.1" customHeight="1" x14ac:dyDescent="0.2">
      <c r="A36" s="104"/>
      <c r="B36" s="114" t="s">
        <v>62</v>
      </c>
      <c r="C36" s="107">
        <v>0</v>
      </c>
      <c r="D36" s="101">
        <v>0</v>
      </c>
      <c r="E36" s="101">
        <v>0</v>
      </c>
      <c r="F36" s="102">
        <v>0</v>
      </c>
      <c r="G36" s="214">
        <v>0</v>
      </c>
      <c r="H36" s="259">
        <v>0</v>
      </c>
      <c r="I36" s="258">
        <v>0</v>
      </c>
      <c r="J36" s="258">
        <v>0</v>
      </c>
      <c r="K36" s="259">
        <v>0</v>
      </c>
      <c r="L36" s="102"/>
      <c r="M36" s="102"/>
      <c r="N36" s="106"/>
      <c r="AB36" s="68"/>
    </row>
    <row r="37" spans="1:28" ht="14.1" customHeight="1" x14ac:dyDescent="0.2">
      <c r="A37" s="104"/>
      <c r="B37" s="114" t="s">
        <v>91</v>
      </c>
      <c r="C37" s="107">
        <v>0</v>
      </c>
      <c r="D37" s="101">
        <v>0</v>
      </c>
      <c r="E37" s="101">
        <v>0</v>
      </c>
      <c r="F37" s="102">
        <v>0</v>
      </c>
      <c r="G37" s="214">
        <v>0</v>
      </c>
      <c r="H37" s="259">
        <v>0</v>
      </c>
      <c r="I37" s="258">
        <v>0</v>
      </c>
      <c r="J37" s="258">
        <v>0</v>
      </c>
      <c r="K37" s="259">
        <v>0</v>
      </c>
      <c r="L37" s="102"/>
      <c r="M37" s="102"/>
      <c r="N37" s="106"/>
      <c r="AB37" s="68"/>
    </row>
    <row r="38" spans="1:28" ht="14.1" customHeight="1" x14ac:dyDescent="0.2">
      <c r="A38" s="176"/>
      <c r="B38" s="177" t="s">
        <v>88</v>
      </c>
      <c r="C38" s="178">
        <f>C22+C28+C29+C34+C35+C36+C37</f>
        <v>6152</v>
      </c>
      <c r="D38" s="178">
        <f t="shared" ref="D38:F38" si="14">D37+D36+D35+D34+D29+D28+D22</f>
        <v>6456</v>
      </c>
      <c r="E38" s="178">
        <f t="shared" si="14"/>
        <v>6545</v>
      </c>
      <c r="F38" s="178">
        <f t="shared" si="14"/>
        <v>6264</v>
      </c>
      <c r="G38" s="222">
        <v>7660</v>
      </c>
      <c r="H38" s="268">
        <v>6415</v>
      </c>
      <c r="I38" s="268">
        <v>6095</v>
      </c>
      <c r="J38" s="268">
        <v>6390</v>
      </c>
      <c r="K38" s="268">
        <v>6450</v>
      </c>
      <c r="L38" s="178">
        <f t="shared" ref="L38:N38" si="15">L37+L36+L35+L34+L29+L28+L22</f>
        <v>0</v>
      </c>
      <c r="M38" s="178">
        <f t="shared" si="15"/>
        <v>0</v>
      </c>
      <c r="N38" s="179">
        <f t="shared" si="15"/>
        <v>0</v>
      </c>
      <c r="Y38" s="72"/>
    </row>
    <row r="39" spans="1:28" ht="14.1" customHeight="1" thickBot="1" x14ac:dyDescent="0.25">
      <c r="A39" s="116"/>
      <c r="B39" s="115" t="s">
        <v>47</v>
      </c>
      <c r="C39" s="63">
        <f>C17-C38</f>
        <v>-1243</v>
      </c>
      <c r="D39" s="63">
        <f t="shared" ref="D39:F39" si="16">D17-D38</f>
        <v>-50</v>
      </c>
      <c r="E39" s="63">
        <f t="shared" si="16"/>
        <v>-48</v>
      </c>
      <c r="F39" s="63">
        <f t="shared" si="16"/>
        <v>93</v>
      </c>
      <c r="G39" s="213">
        <v>-5</v>
      </c>
      <c r="H39" s="255">
        <v>14</v>
      </c>
      <c r="I39" s="255">
        <v>-1060</v>
      </c>
      <c r="J39" s="255">
        <v>5</v>
      </c>
      <c r="K39" s="255">
        <v>-65</v>
      </c>
      <c r="L39" s="63">
        <f t="shared" ref="L39:N39" si="17">L17-L38</f>
        <v>0</v>
      </c>
      <c r="M39" s="63">
        <f t="shared" si="17"/>
        <v>0</v>
      </c>
      <c r="N39" s="99">
        <f t="shared" si="17"/>
        <v>0</v>
      </c>
      <c r="Y39" s="68"/>
    </row>
    <row r="40" spans="1:28" ht="18" customHeight="1" thickBot="1" x14ac:dyDescent="0.3">
      <c r="A40" s="249" t="s">
        <v>50</v>
      </c>
      <c r="B40" s="250"/>
      <c r="C40" s="187">
        <f>C3+C17-C38</f>
        <v>107</v>
      </c>
      <c r="D40" s="187">
        <f t="shared" ref="D40:F40" si="18">D3+D17-D38</f>
        <v>57</v>
      </c>
      <c r="E40" s="187">
        <f t="shared" si="18"/>
        <v>9</v>
      </c>
      <c r="F40" s="187">
        <f t="shared" si="18"/>
        <v>102</v>
      </c>
      <c r="G40" s="225">
        <v>97</v>
      </c>
      <c r="H40" s="273">
        <v>1225</v>
      </c>
      <c r="I40" s="273">
        <v>165</v>
      </c>
      <c r="J40" s="273">
        <v>170</v>
      </c>
      <c r="K40" s="273">
        <v>105</v>
      </c>
      <c r="L40" s="187">
        <f t="shared" ref="L40:N40" si="19">L3+L17-L38</f>
        <v>105</v>
      </c>
      <c r="M40" s="187">
        <f t="shared" si="19"/>
        <v>105</v>
      </c>
      <c r="N40" s="188">
        <f t="shared" si="19"/>
        <v>105</v>
      </c>
    </row>
    <row r="41" spans="1:28" ht="18" customHeight="1" x14ac:dyDescent="0.25">
      <c r="A41" s="55"/>
      <c r="B41" s="56"/>
      <c r="C41" s="57"/>
      <c r="D41" s="58"/>
      <c r="E41" s="58"/>
      <c r="F41" s="58"/>
      <c r="G41" s="58"/>
    </row>
    <row r="42" spans="1:28" x14ac:dyDescent="0.2">
      <c r="B42" t="s">
        <v>115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2018-06-25T08:21:55Z</cp:lastPrinted>
  <dcterms:created xsi:type="dcterms:W3CDTF">2012-03-20T09:28:01Z</dcterms:created>
  <dcterms:modified xsi:type="dcterms:W3CDTF">2018-08-27T09:01:40Z</dcterms:modified>
</cp:coreProperties>
</file>