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-15" windowWidth="11910" windowHeight="10155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strát_mesačne'!$A$1:$H$43</definedName>
  </definedNames>
  <calcPr calcId="145621"/>
</workbook>
</file>

<file path=xl/calcChain.xml><?xml version="1.0" encoding="utf-8"?>
<calcChain xmlns="http://schemas.openxmlformats.org/spreadsheetml/2006/main">
  <c r="J38" i="4" l="1"/>
  <c r="J18" i="4" s="1"/>
  <c r="N34" i="4"/>
  <c r="N38" i="4" s="1"/>
  <c r="N18" i="4" s="1"/>
  <c r="M34" i="4"/>
  <c r="M38" i="4" s="1"/>
  <c r="M18" i="4" s="1"/>
  <c r="L34" i="4"/>
  <c r="L38" i="4" s="1"/>
  <c r="L18" i="4" s="1"/>
  <c r="K34" i="4"/>
  <c r="K38" i="4" s="1"/>
  <c r="K18" i="4" s="1"/>
  <c r="J34" i="4"/>
  <c r="I34" i="4"/>
  <c r="I38" i="4" s="1"/>
  <c r="I18" i="4" s="1"/>
  <c r="H34" i="4"/>
  <c r="H38" i="4" s="1"/>
  <c r="H18" i="4" s="1"/>
  <c r="G34" i="4"/>
  <c r="G38" i="4" s="1"/>
  <c r="G18" i="4" s="1"/>
  <c r="F34" i="4"/>
  <c r="F38" i="4" s="1"/>
  <c r="F18" i="4" s="1"/>
  <c r="E34" i="4"/>
  <c r="E38" i="4" s="1"/>
  <c r="E18" i="4" s="1"/>
  <c r="D34" i="4"/>
  <c r="D38" i="4" s="1"/>
  <c r="D18" i="4" s="1"/>
  <c r="C34" i="4"/>
  <c r="N28" i="4"/>
  <c r="M28" i="4"/>
  <c r="L28" i="4"/>
  <c r="K28" i="4"/>
  <c r="J28" i="4"/>
  <c r="I28" i="4"/>
  <c r="H28" i="4"/>
  <c r="G28" i="4"/>
  <c r="F28" i="4"/>
  <c r="E28" i="4"/>
  <c r="D28" i="4"/>
  <c r="C28" i="4"/>
  <c r="N22" i="4"/>
  <c r="M22" i="4"/>
  <c r="L22" i="4"/>
  <c r="K22" i="4"/>
  <c r="J22" i="4"/>
  <c r="I22" i="4"/>
  <c r="H22" i="4"/>
  <c r="G22" i="4"/>
  <c r="F22" i="4"/>
  <c r="E22" i="4"/>
  <c r="D22" i="4"/>
  <c r="C22" i="4"/>
  <c r="C38" i="4" s="1"/>
  <c r="C18" i="4" s="1"/>
  <c r="N13" i="4"/>
  <c r="N17" i="4" s="1"/>
  <c r="M13" i="4"/>
  <c r="M17" i="4" s="1"/>
  <c r="L13" i="4"/>
  <c r="L17" i="4" s="1"/>
  <c r="K13" i="4"/>
  <c r="K17" i="4" s="1"/>
  <c r="J13" i="4"/>
  <c r="J17" i="4" s="1"/>
  <c r="I13" i="4"/>
  <c r="I17" i="4" s="1"/>
  <c r="H13" i="4"/>
  <c r="H17" i="4" s="1"/>
  <c r="G13" i="4"/>
  <c r="G17" i="4" s="1"/>
  <c r="F13" i="4"/>
  <c r="F17" i="4" s="1"/>
  <c r="E13" i="4"/>
  <c r="E17" i="4" s="1"/>
  <c r="D13" i="4"/>
  <c r="D17" i="4" s="1"/>
  <c r="C13" i="4"/>
  <c r="C17" i="4" s="1"/>
  <c r="F39" i="4" l="1"/>
  <c r="F9" i="4"/>
  <c r="N39" i="4"/>
  <c r="N9" i="4"/>
  <c r="H39" i="4"/>
  <c r="H9" i="4"/>
  <c r="L39" i="4"/>
  <c r="L9" i="4"/>
  <c r="J9" i="4"/>
  <c r="J39" i="4"/>
  <c r="C40" i="4"/>
  <c r="D3" i="4" s="1"/>
  <c r="D40" i="4" s="1"/>
  <c r="E3" i="4" s="1"/>
  <c r="E40" i="4" s="1"/>
  <c r="F3" i="4" s="1"/>
  <c r="F40" i="4" s="1"/>
  <c r="G3" i="4" s="1"/>
  <c r="G40" i="4" s="1"/>
  <c r="H3" i="4" s="1"/>
  <c r="H40" i="4" s="1"/>
  <c r="I3" i="4" s="1"/>
  <c r="I40" i="4" s="1"/>
  <c r="J3" i="4" s="1"/>
  <c r="J40" i="4" s="1"/>
  <c r="K3" i="4" s="1"/>
  <c r="K40" i="4" s="1"/>
  <c r="L3" i="4" s="1"/>
  <c r="L40" i="4" s="1"/>
  <c r="M3" i="4" s="1"/>
  <c r="M40" i="4" s="1"/>
  <c r="N3" i="4" s="1"/>
  <c r="N40" i="4" s="1"/>
  <c r="C39" i="4"/>
  <c r="C9" i="4"/>
  <c r="G39" i="4"/>
  <c r="G9" i="4"/>
  <c r="K39" i="4"/>
  <c r="K9" i="4"/>
  <c r="D39" i="4"/>
  <c r="D9" i="4"/>
  <c r="E39" i="4"/>
  <c r="E9" i="4"/>
  <c r="I39" i="4"/>
  <c r="I9" i="4"/>
  <c r="M39" i="4"/>
  <c r="M9" i="4"/>
  <c r="E9" i="3" l="1"/>
  <c r="D36" i="3"/>
  <c r="D26" i="3"/>
  <c r="D22" i="3"/>
  <c r="D14" i="3"/>
  <c r="D27" i="3" s="1"/>
  <c r="D34" i="3" s="1"/>
  <c r="D9" i="3"/>
  <c r="F34" i="3" l="1"/>
  <c r="F27" i="3"/>
  <c r="F26" i="3"/>
  <c r="F22" i="3"/>
  <c r="F14" i="3"/>
  <c r="F9" i="3"/>
  <c r="C27" i="3"/>
  <c r="C34" i="3" s="1"/>
  <c r="C26" i="3"/>
  <c r="C22" i="3"/>
  <c r="C14" i="3"/>
  <c r="C9" i="3"/>
  <c r="E33" i="3" l="1"/>
  <c r="E32" i="3"/>
  <c r="E31" i="3"/>
  <c r="E30" i="3"/>
  <c r="E29" i="3"/>
  <c r="E28" i="3"/>
  <c r="E26" i="3"/>
  <c r="E25" i="3"/>
  <c r="E24" i="3"/>
  <c r="E23" i="3"/>
  <c r="E22" i="3"/>
  <c r="E21" i="3"/>
  <c r="E20" i="3"/>
  <c r="E19" i="3"/>
  <c r="E18" i="3"/>
  <c r="E17" i="3"/>
  <c r="E16" i="3"/>
  <c r="E14" i="3"/>
  <c r="E13" i="3"/>
  <c r="E12" i="3"/>
  <c r="E11" i="3"/>
  <c r="E10" i="3"/>
  <c r="E8" i="3"/>
  <c r="E7" i="3"/>
  <c r="E6" i="3"/>
  <c r="H34" i="3" l="1"/>
  <c r="E34" i="3"/>
  <c r="E27" i="3"/>
  <c r="H22" i="3"/>
  <c r="H14" i="3"/>
  <c r="H9" i="3"/>
  <c r="H33" i="3"/>
  <c r="H32" i="3"/>
  <c r="H31" i="3"/>
  <c r="H30" i="3"/>
  <c r="H29" i="3"/>
  <c r="H28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H26" i="3" l="1"/>
  <c r="H27" i="3"/>
  <c r="E8" i="1"/>
  <c r="D8" i="1" l="1"/>
  <c r="B1" i="4" l="1"/>
  <c r="B1" i="1"/>
  <c r="C8" i="1"/>
  <c r="N14" i="1"/>
  <c r="N21" i="1" s="1"/>
  <c r="M14" i="1"/>
  <c r="M21" i="1" s="1"/>
  <c r="L14" i="1"/>
  <c r="L21" i="1" s="1"/>
  <c r="K14" i="1"/>
  <c r="K21" i="1" s="1"/>
  <c r="J14" i="1"/>
  <c r="J21" i="1" s="1"/>
  <c r="I14" i="1"/>
  <c r="I21" i="1" s="1"/>
  <c r="H14" i="1"/>
  <c r="H21" i="1" s="1"/>
  <c r="G14" i="1"/>
  <c r="G21" i="1" s="1"/>
  <c r="F14" i="1"/>
  <c r="F21" i="1" s="1"/>
  <c r="E14" i="1"/>
  <c r="E21" i="1" s="1"/>
  <c r="D14" i="1"/>
  <c r="D21" i="1" s="1"/>
  <c r="C14" i="1"/>
  <c r="C21" i="1" s="1"/>
  <c r="N6" i="1"/>
  <c r="M6" i="1"/>
  <c r="L6" i="1"/>
  <c r="K6" i="1"/>
  <c r="J6" i="1"/>
  <c r="I6" i="1"/>
  <c r="H6" i="1"/>
  <c r="G6" i="1"/>
  <c r="F6" i="1"/>
  <c r="E6" i="1"/>
  <c r="D6" i="1"/>
  <c r="C6" i="1"/>
  <c r="N4" i="1"/>
  <c r="N11" i="1" s="1"/>
  <c r="M4" i="1"/>
  <c r="M11" i="1" s="1"/>
  <c r="L4" i="1"/>
  <c r="L11" i="1" s="1"/>
  <c r="K4" i="1"/>
  <c r="J4" i="1"/>
  <c r="I4" i="1"/>
  <c r="I11" i="1" s="1"/>
  <c r="H4" i="1"/>
  <c r="H11" i="1" s="1"/>
  <c r="G4" i="1"/>
  <c r="G11" i="1" s="1"/>
  <c r="F4" i="1"/>
  <c r="E4" i="1"/>
  <c r="D4" i="1"/>
  <c r="C4" i="1"/>
  <c r="C11" i="1" s="1"/>
  <c r="K11" i="1" l="1"/>
  <c r="J11" i="1"/>
  <c r="F11" i="1"/>
  <c r="E11" i="1"/>
  <c r="D11" i="1"/>
  <c r="B1" i="3" l="1"/>
</calcChain>
</file>

<file path=xl/sharedStrings.xml><?xml version="1.0" encoding="utf-8"?>
<sst xmlns="http://schemas.openxmlformats.org/spreadsheetml/2006/main" count="148" uniqueCount="131">
  <si>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</si>
  <si>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</si>
  <si>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</si>
  <si>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</si>
  <si>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</si>
  <si>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</si>
  <si>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</si>
  <si>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</si>
  <si>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</si>
  <si>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</si>
  <si>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</si>
  <si>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</si>
  <si>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</si>
  <si>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</si>
  <si>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</si>
  <si>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</si>
  <si>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</si>
  <si>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</si>
  <si>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</si>
  <si>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</si>
  <si>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</si>
  <si>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</si>
  <si>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</si>
  <si>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</si>
  <si>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</si>
  <si>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</si>
  <si>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</si>
  <si>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</si>
  <si>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</si>
  <si>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</si>
  <si>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</si>
  <si>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</si>
  <si>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</si>
  <si>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 xml:space="preserve">Komentár: 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</si>
  <si>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</si>
  <si>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</si>
  <si>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</si>
  <si>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</si>
  <si>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</si>
  <si>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</si>
  <si>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</si>
  <si>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</si>
  <si>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</si>
  <si>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</si>
  <si>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</si>
  <si>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</si>
  <si>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</si>
  <si>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</si>
  <si>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</si>
  <si>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</si>
  <si>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</si>
  <si>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</si>
  <si>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</si>
  <si>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</si>
  <si>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</si>
  <si>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</si>
  <si>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</si>
  <si>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</si>
  <si>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</si>
  <si>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</si>
  <si>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</si>
  <si>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</si>
  <si>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</si>
  <si>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</si>
  <si>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</si>
  <si>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</si>
  <si>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</si>
  <si>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</si>
  <si>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</si>
  <si>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</si>
  <si>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</si>
  <si>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</si>
  <si>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</si>
  <si>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</si>
  <si>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</si>
  <si>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</si>
  <si>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</si>
  <si>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</si>
  <si>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</si>
  <si>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</si>
  <si>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</si>
  <si>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</si>
  <si>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</si>
  <si>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</si>
  <si>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</si>
  <si>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</si>
  <si>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</si>
  <si>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</si>
  <si>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</si>
  <si>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</si>
  <si>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</si>
  <si>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</si>
  <si>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</si>
  <si>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</si>
  <si>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</si>
  <si>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</si>
  <si>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MZ SR</t>
  </si>
  <si>
    <t>Kontakt: Róbert Maguľa</t>
  </si>
  <si>
    <t>mail: robert.magula@health.gov.sk , kontroling@health.gov.sk</t>
  </si>
  <si>
    <t>Skutočnosť                    k 31.1.2018</t>
  </si>
  <si>
    <t>Skutočnosť                    k 28.2.2018</t>
  </si>
  <si>
    <t>Skutočnosť                    k 31.3.2018</t>
  </si>
  <si>
    <t>Skutočnosť                    k 30.4.2018</t>
  </si>
  <si>
    <t>Skutočnosť                    k 31.5.2018</t>
  </si>
  <si>
    <t>Skutočnosť                    k 30.6.2018</t>
  </si>
  <si>
    <t>Skutočnosť                    k 31.7.2018</t>
  </si>
  <si>
    <t>Skutočnosť                    k 31.8.2018</t>
  </si>
  <si>
    <t>Skutočnosť                    k 30.9.2018</t>
  </si>
  <si>
    <t>Skutočnosť                    k 31.10.2018</t>
  </si>
  <si>
    <t>Skutočnosť                    k 30.11.2018</t>
  </si>
  <si>
    <t>Skutočnosť                    k 31.12.2018</t>
  </si>
  <si>
    <t>Komentár a poznámky:</t>
  </si>
  <si>
    <t>rok 2018</t>
  </si>
  <si>
    <t xml:space="preserve">Počet hospitalizačných prípadov </t>
  </si>
  <si>
    <t>Počet JZS</t>
  </si>
  <si>
    <t>Skutočnosť 2/2018</t>
  </si>
  <si>
    <t>Uvedený je aj počet JZS, ktorú UNM vykazuje do zdravotných poisťovní na základe zmlúv.</t>
  </si>
  <si>
    <t>Skutočnosť 3/2018</t>
  </si>
  <si>
    <t>Skutočnosť  4/2018</t>
  </si>
  <si>
    <t>Skutočnosť 5/2018</t>
  </si>
  <si>
    <t>Skutočnosť  7/2018</t>
  </si>
  <si>
    <t>Výhľad  10/2018</t>
  </si>
  <si>
    <t>Skutočnsť 8/2018</t>
  </si>
  <si>
    <t>Výhľad  11/2018</t>
  </si>
  <si>
    <t>Skutočnosť 6/2018</t>
  </si>
  <si>
    <t>September 2018</t>
  </si>
  <si>
    <t>September</t>
  </si>
  <si>
    <t>Január - September</t>
  </si>
  <si>
    <t>Skutočnosť 1/2018</t>
  </si>
  <si>
    <t>Skutočnosť  9/2018</t>
  </si>
  <si>
    <t>Výhľad 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</si>
</sst>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\(#,##0\);\-"/>
    <numFmt numFmtId="165" formatCode="#,##0;[Red]\ \(#,##0\);\-"/>
    <numFmt numFmtId="166" formatCode="#,##0.00000"/>
    <numFmt numFmtId="167" formatCode="#,##0.000"/>
  </numFmts>
  <fonts count="25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40" fontId="9" fillId="0" borderId="0" applyFont="0" applyFill="0" applyBorder="0" applyAlignment="0" applyProtection="0"/>
    <xf numFmtId="0" fontId="21" fillId="0" borderId="0"/>
    <xf numFmtId="0" fontId="21" fillId="0" borderId="0"/>
    <xf numFmtId="0" fontId="10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6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0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7" fillId="0" borderId="1" xfId="0" applyFont="1" applyFill="1" applyBorder="1"/>
    <xf numFmtId="0" fontId="0" fillId="0" borderId="1" xfId="0" applyBorder="1"/>
    <xf numFmtId="0" fontId="7" fillId="0" borderId="0" xfId="0" applyFont="1" applyBorder="1"/>
    <xf numFmtId="164" fontId="7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0" fillId="0" borderId="0" xfId="0" applyFill="1"/>
    <xf numFmtId="0" fontId="10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0" fillId="0" borderId="0" xfId="0" applyFont="1" applyBorder="1"/>
    <xf numFmtId="49" fontId="7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left"/>
    </xf>
    <xf numFmtId="3" fontId="15" fillId="0" borderId="1" xfId="13" applyNumberFormat="1" applyFont="1" applyBorder="1" applyAlignment="1">
      <alignment horizontal="right"/>
    </xf>
    <xf numFmtId="3" fontId="18" fillId="0" borderId="1" xfId="13" applyNumberFormat="1" applyFont="1" applyBorder="1" applyAlignment="1">
      <alignment horizontal="right"/>
    </xf>
    <xf numFmtId="0" fontId="13" fillId="0" borderId="0" xfId="0" applyFont="1" applyFill="1" applyAlignment="1">
      <alignment horizontal="center" vertical="center"/>
    </xf>
    <xf numFmtId="164" fontId="6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9" fillId="0" borderId="0" xfId="0" applyFont="1" applyFill="1" applyBorder="1"/>
    <xf numFmtId="0" fontId="0" fillId="0" borderId="0" xfId="0" applyBorder="1"/>
    <xf numFmtId="0" fontId="0" fillId="5" borderId="0" xfId="0" applyFont="1" applyFill="1"/>
    <xf numFmtId="0" fontId="18" fillId="0" borderId="1" xfId="0" applyFont="1" applyBorder="1" applyAlignment="1">
      <alignment horizontal="center"/>
    </xf>
    <xf numFmtId="0" fontId="10" fillId="0" borderId="1" xfId="0" applyFont="1" applyFill="1" applyBorder="1"/>
    <xf numFmtId="16" fontId="15" fillId="0" borderId="1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49" fontId="1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5" fillId="0" borderId="9" xfId="0" applyFont="1" applyBorder="1" applyAlignment="1">
      <alignment horizontal="center"/>
    </xf>
    <xf numFmtId="16" fontId="15" fillId="0" borderId="9" xfId="0" applyNumberFormat="1" applyFont="1" applyBorder="1"/>
    <xf numFmtId="16" fontId="18" fillId="0" borderId="9" xfId="0" applyNumberFormat="1" applyFont="1" applyBorder="1"/>
    <xf numFmtId="16" fontId="15" fillId="0" borderId="9" xfId="0" applyNumberFormat="1" applyFont="1" applyBorder="1" applyAlignment="1">
      <alignment horizontal="center"/>
    </xf>
    <xf numFmtId="0" fontId="10" fillId="5" borderId="1" xfId="0" applyFont="1" applyFill="1" applyBorder="1"/>
    <xf numFmtId="0" fontId="15" fillId="0" borderId="0" xfId="0" applyFont="1"/>
    <xf numFmtId="3" fontId="0" fillId="0" borderId="0" xfId="0" applyNumberFormat="1"/>
    <xf numFmtId="3" fontId="10" fillId="0" borderId="0" xfId="0" applyNumberFormat="1" applyFont="1"/>
    <xf numFmtId="3" fontId="15" fillId="0" borderId="10" xfId="0" applyNumberFormat="1" applyFont="1" applyBorder="1"/>
    <xf numFmtId="3" fontId="18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0" fontId="0" fillId="0" borderId="0" xfId="0" applyBorder="1" applyAlignment="1">
      <alignment horizontal="right"/>
    </xf>
    <xf numFmtId="0" fontId="18" fillId="5" borderId="1" xfId="0" applyFont="1" applyFill="1" applyBorder="1" applyAlignment="1">
      <alignment horizontal="center"/>
    </xf>
    <xf numFmtId="0" fontId="0" fillId="0" borderId="6" xfId="0" applyFont="1" applyBorder="1"/>
    <xf numFmtId="0" fontId="16" fillId="0" borderId="0" xfId="0" applyFont="1" applyFill="1" applyBorder="1" applyAlignment="1">
      <alignment horizontal="center"/>
    </xf>
    <xf numFmtId="16" fontId="15" fillId="0" borderId="1" xfId="5" applyNumberFormat="1" applyFont="1" applyBorder="1" applyAlignment="1">
      <alignment horizontal="center"/>
    </xf>
    <xf numFmtId="0" fontId="6" fillId="0" borderId="1" xfId="5" applyFill="1" applyBorder="1" applyAlignment="1">
      <alignment horizontal="left"/>
    </xf>
    <xf numFmtId="0" fontId="7" fillId="0" borderId="0" xfId="0" applyFont="1" applyFill="1" applyBorder="1"/>
    <xf numFmtId="165" fontId="0" fillId="0" borderId="0" xfId="0" applyNumberFormat="1" applyFont="1" applyFill="1" applyBorder="1" applyAlignment="1">
      <alignment horizontal="right"/>
    </xf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15" fillId="0" borderId="1" xfId="0" applyNumberFormat="1" applyFont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7" fillId="0" borderId="14" xfId="0" applyFont="1" applyBorder="1"/>
    <xf numFmtId="0" fontId="0" fillId="0" borderId="8" xfId="0" applyFont="1" applyBorder="1" applyAlignment="1">
      <alignment horizontal="left"/>
    </xf>
    <xf numFmtId="165" fontId="0" fillId="0" borderId="15" xfId="0" applyNumberFormat="1" applyFont="1" applyBorder="1" applyAlignment="1">
      <alignment horizontal="right"/>
    </xf>
    <xf numFmtId="0" fontId="0" fillId="0" borderId="14" xfId="0" applyFont="1" applyBorder="1"/>
    <xf numFmtId="0" fontId="0" fillId="0" borderId="8" xfId="0" applyBorder="1"/>
    <xf numFmtId="49" fontId="7" fillId="0" borderId="15" xfId="0" applyNumberFormat="1" applyFont="1" applyBorder="1" applyAlignment="1">
      <alignment horizontal="right"/>
    </xf>
    <xf numFmtId="49" fontId="7" fillId="0" borderId="14" xfId="0" applyNumberFormat="1" applyFont="1" applyBorder="1" applyAlignment="1">
      <alignment horizontal="right"/>
    </xf>
    <xf numFmtId="49" fontId="23" fillId="2" borderId="1" xfId="0" applyNumberFormat="1" applyFont="1" applyFill="1" applyBorder="1" applyAlignment="1">
      <alignment horizontal="center" vertical="center" wrapText="1"/>
    </xf>
    <xf numFmtId="3" fontId="15" fillId="4" borderId="25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3" fontId="15" fillId="0" borderId="10" xfId="0" applyNumberFormat="1" applyFont="1" applyFill="1" applyBorder="1"/>
    <xf numFmtId="0" fontId="15" fillId="0" borderId="9" xfId="0" applyFont="1" applyFill="1" applyBorder="1" applyAlignment="1">
      <alignment horizontal="center"/>
    </xf>
    <xf numFmtId="3" fontId="18" fillId="0" borderId="1" xfId="13" applyNumberFormat="1" applyFont="1" applyFill="1" applyBorder="1" applyAlignment="1">
      <alignment horizontal="right"/>
    </xf>
    <xf numFmtId="3" fontId="18" fillId="0" borderId="10" xfId="0" applyNumberFormat="1" applyFont="1" applyFill="1" applyBorder="1"/>
    <xf numFmtId="3" fontId="15" fillId="0" borderId="1" xfId="13" applyNumberFormat="1" applyFont="1" applyFill="1" applyBorder="1" applyAlignment="1">
      <alignment horizontal="right"/>
    </xf>
    <xf numFmtId="0" fontId="15" fillId="0" borderId="2" xfId="0" applyNumberFormat="1" applyFont="1" applyFill="1" applyBorder="1"/>
    <xf numFmtId="0" fontId="16" fillId="0" borderId="9" xfId="0" applyFont="1" applyFill="1" applyBorder="1"/>
    <xf numFmtId="0" fontId="15" fillId="0" borderId="2" xfId="0" applyNumberFormat="1" applyFont="1" applyBorder="1"/>
    <xf numFmtId="0" fontId="15" fillId="0" borderId="2" xfId="0" applyNumberFormat="1" applyFont="1" applyBorder="1" applyAlignment="1">
      <alignment horizontal="left"/>
    </xf>
    <xf numFmtId="0" fontId="18" fillId="3" borderId="2" xfId="0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2" xfId="0" applyNumberFormat="1" applyFont="1" applyFill="1" applyBorder="1" applyAlignment="1">
      <alignment horizontal="left"/>
    </xf>
    <xf numFmtId="0" fontId="16" fillId="4" borderId="16" xfId="0" applyNumberFormat="1" applyFont="1" applyFill="1" applyBorder="1" applyAlignment="1">
      <alignment horizontal="left"/>
    </xf>
    <xf numFmtId="0" fontId="15" fillId="4" borderId="12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6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left"/>
    </xf>
    <xf numFmtId="0" fontId="16" fillId="13" borderId="1" xfId="0" applyFont="1" applyFill="1" applyBorder="1" applyAlignment="1">
      <alignment horizontal="center"/>
    </xf>
    <xf numFmtId="0" fontId="7" fillId="13" borderId="1" xfId="0" applyFont="1" applyFill="1" applyBorder="1"/>
    <xf numFmtId="49" fontId="22" fillId="9" borderId="5" xfId="0" applyNumberFormat="1" applyFont="1" applyFill="1" applyBorder="1" applyAlignment="1">
      <alignment horizontal="center" vertical="center"/>
    </xf>
    <xf numFmtId="49" fontId="22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0" borderId="15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7" fillId="3" borderId="0" xfId="5" applyFont="1" applyFill="1" applyBorder="1"/>
    <xf numFmtId="0" fontId="17" fillId="0" borderId="0" xfId="0" applyFont="1" applyBorder="1"/>
    <xf numFmtId="49" fontId="16" fillId="0" borderId="0" xfId="0" applyNumberFormat="1" applyFont="1" applyBorder="1" applyAlignment="1">
      <alignment horizontal="right"/>
    </xf>
    <xf numFmtId="0" fontId="15" fillId="0" borderId="0" xfId="0" applyFont="1" applyBorder="1"/>
    <xf numFmtId="0" fontId="16" fillId="0" borderId="12" xfId="0" applyFont="1" applyFill="1" applyBorder="1"/>
    <xf numFmtId="0" fontId="15" fillId="0" borderId="27" xfId="0" applyNumberFormat="1" applyFont="1" applyFill="1" applyBorder="1"/>
    <xf numFmtId="3" fontId="15" fillId="0" borderId="13" xfId="0" applyNumberFormat="1" applyFont="1" applyFill="1" applyBorder="1" applyAlignment="1">
      <alignment horizontal="right"/>
    </xf>
    <xf numFmtId="3" fontId="15" fillId="0" borderId="24" xfId="0" applyNumberFormat="1" applyFont="1" applyFill="1" applyBorder="1"/>
    <xf numFmtId="0" fontId="0" fillId="10" borderId="5" xfId="0" applyFill="1" applyBorder="1"/>
    <xf numFmtId="9" fontId="0" fillId="10" borderId="5" xfId="0" applyNumberFormat="1" applyFont="1" applyFill="1" applyBorder="1" applyAlignment="1">
      <alignment horizontal="right"/>
    </xf>
    <xf numFmtId="0" fontId="15" fillId="6" borderId="1" xfId="0" applyFont="1" applyFill="1" applyBorder="1" applyAlignment="1">
      <alignment horizontal="center"/>
    </xf>
    <xf numFmtId="0" fontId="0" fillId="6" borderId="1" xfId="0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7" fillId="11" borderId="1" xfId="0" applyFont="1" applyFill="1" applyBorder="1"/>
    <xf numFmtId="3" fontId="7" fillId="11" borderId="2" xfId="0" applyNumberFormat="1" applyFont="1" applyFill="1" applyBorder="1" applyAlignment="1">
      <alignment horizontal="right"/>
    </xf>
    <xf numFmtId="0" fontId="8" fillId="15" borderId="26" xfId="0" applyFont="1" applyFill="1" applyBorder="1" applyAlignment="1">
      <alignment horizontal="center" vertical="center" wrapText="1"/>
    </xf>
    <xf numFmtId="0" fontId="16" fillId="14" borderId="7" xfId="0" applyFont="1" applyFill="1" applyBorder="1"/>
    <xf numFmtId="0" fontId="15" fillId="14" borderId="8" xfId="0" applyNumberFormat="1" applyFont="1" applyFill="1" applyBorder="1"/>
    <xf numFmtId="0" fontId="16" fillId="16" borderId="7" xfId="0" applyFont="1" applyFill="1" applyBorder="1"/>
    <xf numFmtId="0" fontId="15" fillId="16" borderId="8" xfId="0" applyNumberFormat="1" applyFont="1" applyFill="1" applyBorder="1"/>
    <xf numFmtId="0" fontId="15" fillId="8" borderId="9" xfId="0" applyFont="1" applyFill="1" applyBorder="1" applyAlignment="1">
      <alignment horizontal="center"/>
    </xf>
    <xf numFmtId="0" fontId="15" fillId="8" borderId="2" xfId="0" applyNumberFormat="1" applyFont="1" applyFill="1" applyBorder="1"/>
    <xf numFmtId="0" fontId="15" fillId="7" borderId="9" xfId="0" applyFont="1" applyFill="1" applyBorder="1" applyAlignment="1">
      <alignment horizontal="center"/>
    </xf>
    <xf numFmtId="0" fontId="15" fillId="7" borderId="2" xfId="0" applyNumberFormat="1" applyFont="1" applyFill="1" applyBorder="1" applyAlignment="1">
      <alignment horizontal="left"/>
    </xf>
    <xf numFmtId="3" fontId="18" fillId="7" borderId="10" xfId="13" applyNumberFormat="1" applyFont="1" applyFill="1" applyBorder="1" applyAlignment="1">
      <alignment horizontal="right"/>
    </xf>
    <xf numFmtId="3" fontId="15" fillId="7" borderId="10" xfId="13" applyNumberFormat="1" applyFont="1" applyFill="1" applyBorder="1" applyAlignment="1">
      <alignment horizontal="right"/>
    </xf>
    <xf numFmtId="0" fontId="15" fillId="16" borderId="12" xfId="0" applyFont="1" applyFill="1" applyBorder="1" applyAlignment="1">
      <alignment horizontal="center"/>
    </xf>
    <xf numFmtId="0" fontId="15" fillId="16" borderId="27" xfId="0" applyNumberFormat="1" applyFont="1" applyFill="1" applyBorder="1"/>
    <xf numFmtId="3" fontId="18" fillId="16" borderId="24" xfId="0" applyNumberFormat="1" applyFont="1" applyFill="1" applyBorder="1"/>
    <xf numFmtId="0" fontId="15" fillId="14" borderId="9" xfId="0" applyFont="1" applyFill="1" applyBorder="1" applyAlignment="1">
      <alignment horizontal="center"/>
    </xf>
    <xf numFmtId="0" fontId="15" fillId="14" borderId="2" xfId="0" applyNumberFormat="1" applyFont="1" applyFill="1" applyBorder="1"/>
    <xf numFmtId="3" fontId="15" fillId="14" borderId="10" xfId="13" applyNumberFormat="1" applyFont="1" applyFill="1" applyBorder="1" applyAlignment="1">
      <alignment horizontal="right"/>
    </xf>
    <xf numFmtId="3" fontId="0" fillId="12" borderId="11" xfId="0" applyNumberFormat="1" applyFill="1" applyBorder="1"/>
    <xf numFmtId="0" fontId="14" fillId="13" borderId="28" xfId="0" applyNumberFormat="1" applyFont="1" applyFill="1" applyBorder="1" applyAlignment="1"/>
    <xf numFmtId="0" fontId="12" fillId="13" borderId="29" xfId="0" applyNumberFormat="1" applyFont="1" applyFill="1" applyBorder="1" applyAlignment="1"/>
    <xf numFmtId="3" fontId="16" fillId="13" borderId="30" xfId="0" applyNumberFormat="1" applyFont="1" applyFill="1" applyBorder="1" applyAlignment="1">
      <alignment horizontal="right"/>
    </xf>
    <xf numFmtId="3" fontId="16" fillId="13" borderId="31" xfId="0" applyNumberFormat="1" applyFont="1" applyFill="1" applyBorder="1"/>
    <xf numFmtId="3" fontId="16" fillId="13" borderId="26" xfId="0" applyNumberFormat="1" applyFont="1" applyFill="1" applyBorder="1" applyAlignment="1">
      <alignment horizontal="right"/>
    </xf>
    <xf numFmtId="0" fontId="0" fillId="0" borderId="0" xfId="0" applyFill="1" applyAlignment="1"/>
    <xf numFmtId="3" fontId="10" fillId="0" borderId="1" xfId="0" applyNumberFormat="1" applyFont="1" applyBorder="1"/>
    <xf numFmtId="49" fontId="0" fillId="0" borderId="0" xfId="0" applyNumberFormat="1"/>
    <xf numFmtId="3" fontId="17" fillId="11" borderId="1" xfId="13" applyNumberFormat="1" applyFont="1" applyFill="1" applyBorder="1"/>
    <xf numFmtId="3" fontId="18" fillId="8" borderId="10" xfId="13" applyNumberFormat="1" applyFont="1" applyFill="1" applyBorder="1" applyAlignment="1">
      <alignment horizontal="right"/>
    </xf>
    <xf numFmtId="9" fontId="7" fillId="17" borderId="1" xfId="0" applyNumberFormat="1" applyFont="1" applyFill="1" applyBorder="1" applyAlignment="1">
      <alignment horizontal="right"/>
    </xf>
    <xf numFmtId="3" fontId="7" fillId="13" borderId="1" xfId="0" applyNumberFormat="1" applyFont="1" applyFill="1" applyBorder="1" applyAlignment="1">
      <alignment horizontal="right"/>
    </xf>
    <xf numFmtId="9" fontId="7" fillId="13" borderId="1" xfId="0" applyNumberFormat="1" applyFont="1" applyFill="1" applyBorder="1" applyAlignment="1">
      <alignment horizontal="right"/>
    </xf>
    <xf numFmtId="0" fontId="0" fillId="0" borderId="15" xfId="0" applyFont="1" applyFill="1" applyBorder="1"/>
    <xf numFmtId="3" fontId="7" fillId="17" borderId="1" xfId="0" applyNumberFormat="1" applyFont="1" applyFill="1" applyBorder="1" applyAlignment="1">
      <alignment horizontal="right"/>
    </xf>
    <xf numFmtId="3" fontId="6" fillId="0" borderId="1" xfId="5" applyNumberFormat="1" applyFill="1" applyBorder="1" applyAlignment="1">
      <alignment horizontal="right"/>
    </xf>
    <xf numFmtId="3" fontId="0" fillId="0" borderId="1" xfId="5" applyNumberFormat="1" applyFont="1" applyFill="1" applyBorder="1" applyAlignment="1">
      <alignment horizontal="right"/>
    </xf>
    <xf numFmtId="3" fontId="0" fillId="0" borderId="1" xfId="0" applyNumberFormat="1" applyFont="1" applyBorder="1"/>
    <xf numFmtId="3" fontId="0" fillId="10" borderId="1" xfId="0" applyNumberFormat="1" applyFont="1" applyFill="1" applyBorder="1" applyAlignment="1">
      <alignment horizontal="right"/>
    </xf>
    <xf numFmtId="3" fontId="0" fillId="0" borderId="0" xfId="0" applyNumberFormat="1" applyFont="1"/>
    <xf numFmtId="3" fontId="0" fillId="0" borderId="6" xfId="0" applyNumberFormat="1" applyFont="1" applyFill="1" applyBorder="1" applyAlignment="1">
      <alignment horizontal="right"/>
    </xf>
    <xf numFmtId="3" fontId="16" fillId="13" borderId="30" xfId="0" applyNumberFormat="1" applyFont="1" applyFill="1" applyBorder="1" applyAlignment="1">
      <alignment wrapText="1"/>
    </xf>
    <xf numFmtId="3" fontId="10" fillId="0" borderId="1" xfId="0" applyNumberFormat="1" applyFont="1" applyFill="1" applyBorder="1"/>
    <xf numFmtId="3" fontId="10" fillId="12" borderId="8" xfId="0" applyNumberFormat="1" applyFont="1" applyFill="1" applyBorder="1"/>
    <xf numFmtId="3" fontId="0" fillId="0" borderId="8" xfId="0" applyNumberFormat="1" applyFont="1" applyBorder="1" applyAlignment="1">
      <alignment horizontal="right"/>
    </xf>
    <xf numFmtId="3" fontId="24" fillId="0" borderId="1" xfId="0" applyNumberFormat="1" applyFont="1" applyBorder="1"/>
    <xf numFmtId="1" fontId="24" fillId="0" borderId="1" xfId="0" applyNumberFormat="1" applyFont="1" applyBorder="1"/>
    <xf numFmtId="166" fontId="10" fillId="0" borderId="1" xfId="0" applyNumberFormat="1" applyFont="1" applyBorder="1"/>
    <xf numFmtId="0" fontId="24" fillId="0" borderId="0" xfId="0" applyFont="1" applyFill="1" applyBorder="1"/>
    <xf numFmtId="3" fontId="15" fillId="0" borderId="1" xfId="0" applyNumberFormat="1" applyFont="1" applyBorder="1"/>
    <xf numFmtId="3" fontId="18" fillId="0" borderId="1" xfId="0" applyNumberFormat="1" applyFont="1" applyBorder="1"/>
    <xf numFmtId="3" fontId="15" fillId="4" borderId="5" xfId="0" applyNumberFormat="1" applyFont="1" applyFill="1" applyBorder="1" applyAlignment="1">
      <alignment horizontal="right"/>
    </xf>
    <xf numFmtId="3" fontId="15" fillId="5" borderId="1" xfId="0" applyNumberFormat="1" applyFont="1" applyFill="1" applyBorder="1"/>
    <xf numFmtId="3" fontId="18" fillId="3" borderId="1" xfId="0" applyNumberFormat="1" applyFont="1" applyFill="1" applyBorder="1"/>
    <xf numFmtId="3" fontId="15" fillId="0" borderId="1" xfId="0" applyNumberFormat="1" applyFont="1" applyFill="1" applyBorder="1"/>
    <xf numFmtId="3" fontId="18" fillId="0" borderId="1" xfId="0" applyNumberFormat="1" applyFont="1" applyFill="1" applyBorder="1"/>
    <xf numFmtId="3" fontId="15" fillId="0" borderId="13" xfId="0" applyNumberFormat="1" applyFont="1" applyFill="1" applyBorder="1"/>
    <xf numFmtId="3" fontId="18" fillId="0" borderId="13" xfId="0" applyNumberFormat="1" applyFont="1" applyFill="1" applyBorder="1"/>
    <xf numFmtId="0" fontId="8" fillId="15" borderId="3" xfId="0" applyFont="1" applyFill="1" applyBorder="1" applyAlignment="1">
      <alignment horizontal="center" vertical="center" wrapText="1"/>
    </xf>
    <xf numFmtId="3" fontId="18" fillId="8" borderId="1" xfId="13" applyNumberFormat="1" applyFont="1" applyFill="1" applyBorder="1" applyAlignment="1">
      <alignment horizontal="right"/>
    </xf>
    <xf numFmtId="3" fontId="18" fillId="7" borderId="1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8" fillId="14" borderId="8" xfId="13" applyNumberFormat="1" applyFont="1" applyFill="1" applyBorder="1" applyAlignment="1">
      <alignment horizontal="right"/>
    </xf>
    <xf numFmtId="3" fontId="18" fillId="16" borderId="13" xfId="0" applyNumberFormat="1" applyFont="1" applyFill="1" applyBorder="1"/>
    <xf numFmtId="3" fontId="15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20" fillId="12" borderId="8" xfId="0" applyNumberFormat="1" applyFont="1" applyFill="1" applyBorder="1"/>
    <xf numFmtId="3" fontId="6" fillId="12" borderId="8" xfId="0" applyNumberFormat="1" applyFont="1" applyFill="1" applyBorder="1"/>
    <xf numFmtId="3" fontId="16" fillId="13" borderId="30" xfId="0" applyNumberFormat="1" applyFont="1" applyFill="1" applyBorder="1"/>
    <xf numFmtId="3" fontId="16" fillId="13" borderId="3" xfId="0" applyNumberFormat="1" applyFont="1" applyFill="1" applyBorder="1" applyAlignment="1">
      <alignment horizontal="right"/>
    </xf>
    <xf numFmtId="3" fontId="16" fillId="16" borderId="8" xfId="0" applyNumberFormat="1" applyFont="1" applyFill="1" applyBorder="1" applyAlignment="1">
      <alignment horizontal="right"/>
    </xf>
    <xf numFmtId="3" fontId="0" fillId="10" borderId="5" xfId="0" applyNumberFormat="1" applyFont="1" applyFill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3" fontId="16" fillId="16" borderId="11" xfId="0" applyNumberFormat="1" applyFont="1" applyFill="1" applyBorder="1" applyAlignment="1">
      <alignment horizontal="right"/>
    </xf>
    <xf numFmtId="3" fontId="18" fillId="14" borderId="11" xfId="13" applyNumberFormat="1" applyFont="1" applyFill="1" applyBorder="1" applyAlignment="1">
      <alignment horizontal="right"/>
    </xf>
    <xf numFmtId="49" fontId="22" fillId="9" borderId="14" xfId="0" applyNumberFormat="1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left" vertical="center"/>
    </xf>
    <xf numFmtId="0" fontId="22" fillId="9" borderId="16" xfId="0" applyFont="1" applyFill="1" applyBorder="1" applyAlignment="1">
      <alignment horizontal="left" vertical="center"/>
    </xf>
    <xf numFmtId="0" fontId="22" fillId="9" borderId="17" xfId="0" applyFont="1" applyFill="1" applyBorder="1" applyAlignment="1">
      <alignment horizontal="left" vertical="center"/>
    </xf>
    <xf numFmtId="0" fontId="22" fillId="9" borderId="18" xfId="0" applyFont="1" applyFill="1" applyBorder="1" applyAlignment="1">
      <alignment horizontal="left" vertical="center"/>
    </xf>
    <xf numFmtId="0" fontId="22" fillId="9" borderId="19" xfId="0" applyFont="1" applyFill="1" applyBorder="1" applyAlignment="1">
      <alignment horizontal="left" vertical="center"/>
    </xf>
    <xf numFmtId="0" fontId="23" fillId="2" borderId="14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4" fillId="13" borderId="21" xfId="0" applyNumberFormat="1" applyFont="1" applyFill="1" applyBorder="1" applyAlignment="1">
      <alignment horizontal="center"/>
    </xf>
    <xf numFmtId="0" fontId="14" fillId="13" borderId="22" xfId="0" applyNumberFormat="1" applyFont="1" applyFill="1" applyBorder="1" applyAlignment="1">
      <alignment horizontal="center"/>
    </xf>
    <xf numFmtId="0" fontId="23" fillId="15" borderId="28" xfId="0" applyFont="1" applyFill="1" applyBorder="1" applyAlignment="1">
      <alignment horizontal="left" vertical="center"/>
    </xf>
    <xf numFmtId="0" fontId="23" fillId="15" borderId="29" xfId="0" applyFont="1" applyFill="1" applyBorder="1" applyAlignment="1">
      <alignment horizontal="left" vertical="center"/>
    </xf>
  </cellXfs>
  <cellStyles count="35">
    <cellStyle name="čiarky 2" xfId="1"/>
    <cellStyle name="Normal 2" xfId="2"/>
    <cellStyle name="Normal 2 2" xfId="3"/>
    <cellStyle name="Normal 2 2 2" xfId="16"/>
    <cellStyle name="Normal 2 2 3" xfId="21"/>
    <cellStyle name="Normal 2 2 4" xfId="26"/>
    <cellStyle name="Normal 2 2 5" xfId="31"/>
    <cellStyle name="Normal 2 3" xfId="15"/>
    <cellStyle name="Normal 2 4" xfId="20"/>
    <cellStyle name="Normal 2 5" xfId="25"/>
    <cellStyle name="Normal 2 6" xfId="30"/>
    <cellStyle name="Normálna" xfId="0" builtinId="0"/>
    <cellStyle name="Normálna 2" xfId="4"/>
    <cellStyle name="Normálna 3" xfId="5"/>
    <cellStyle name="Normálna 4" xfId="6"/>
    <cellStyle name="Normálna 4 2" xfId="17"/>
    <cellStyle name="Normálna 4 3" xfId="22"/>
    <cellStyle name="Normálna 4 4" xfId="27"/>
    <cellStyle name="Normálna 4 5" xfId="32"/>
    <cellStyle name="normálne 2" xfId="7"/>
    <cellStyle name="normálne 2 2" xfId="8"/>
    <cellStyle name="normálne 2 3" xfId="18"/>
    <cellStyle name="normálne 2 4" xfId="23"/>
    <cellStyle name="normálne 2 5" xfId="28"/>
    <cellStyle name="normálne 2 6" xfId="33"/>
    <cellStyle name="normálne 3" xfId="9"/>
    <cellStyle name="normálne 3 2" xfId="10"/>
    <cellStyle name="normálne 3 3" xfId="19"/>
    <cellStyle name="normálne 3 4" xfId="24"/>
    <cellStyle name="normálne 3 5" xfId="29"/>
    <cellStyle name="normálne 3 6" xfId="34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8" sqref="A18"/>
    </sheetView>
  </sheetViews>
  <sheetFormatPr defaultRowHeight="12.75" x14ac:dyDescent="0.2"/>
  <cols>
    <col min="1" max="1" width="126.7109375" style="18" customWidth="1"/>
    <col min="2" max="2" width="14.140625" style="18" customWidth="1"/>
    <col min="3" max="16384" width="9.140625" style="18"/>
  </cols>
  <sheetData>
    <row r="1" spans="1:2" ht="18" customHeight="1" x14ac:dyDescent="0.25">
      <c r="A1" s="16"/>
      <c r="B1" s="17"/>
    </row>
    <row r="2" spans="1:2" ht="23.25" customHeight="1" x14ac:dyDescent="0.2">
      <c r="A2" s="19"/>
      <c r="B2" s="20"/>
    </row>
    <row r="3" spans="1:2" ht="23.25" customHeight="1" x14ac:dyDescent="0.2">
      <c r="A3" s="21"/>
      <c r="B3" s="20"/>
    </row>
    <row r="4" spans="1:2" ht="23.25" customHeight="1" x14ac:dyDescent="0.2">
      <c r="A4" s="21"/>
      <c r="B4" s="20"/>
    </row>
    <row r="5" spans="1:2" ht="23.25" customHeight="1" x14ac:dyDescent="0.2">
      <c r="A5" s="21"/>
      <c r="B5" s="20"/>
    </row>
    <row r="6" spans="1:2" ht="23.25" customHeight="1" x14ac:dyDescent="0.2">
      <c r="A6" s="43" t="s">
        <v>49</v>
      </c>
      <c r="B6" s="20"/>
    </row>
    <row r="7" spans="1:2" ht="23.25" customHeight="1" x14ac:dyDescent="0.25">
      <c r="A7" s="22"/>
      <c r="B7" s="20"/>
    </row>
    <row r="8" spans="1:2" ht="23.25" customHeight="1" x14ac:dyDescent="0.25">
      <c r="A8" s="23"/>
      <c r="B8" s="20"/>
    </row>
    <row r="9" spans="1:2" ht="23.25" customHeight="1" x14ac:dyDescent="0.2">
      <c r="A9" s="24" t="s">
        <v>95</v>
      </c>
      <c r="B9" s="20"/>
    </row>
    <row r="10" spans="1:2" ht="23.25" customHeight="1" x14ac:dyDescent="0.2">
      <c r="B10" s="20"/>
    </row>
    <row r="11" spans="1:2" ht="23.25" customHeight="1" x14ac:dyDescent="0.2">
      <c r="B11" s="20"/>
    </row>
    <row r="12" spans="1:2" ht="23.25" customHeight="1" x14ac:dyDescent="0.2">
      <c r="B12" s="20"/>
    </row>
    <row r="13" spans="1:2" ht="23.25" customHeight="1" x14ac:dyDescent="0.2">
      <c r="A13" s="21"/>
      <c r="B13" s="20"/>
    </row>
    <row r="14" spans="1:2" ht="23.25" customHeight="1" x14ac:dyDescent="0.2">
      <c r="A14" s="21"/>
      <c r="B14" s="20"/>
    </row>
    <row r="15" spans="1:2" ht="23.25" customHeight="1" x14ac:dyDescent="0.2">
      <c r="A15" s="21"/>
      <c r="B15" s="20"/>
    </row>
    <row r="16" spans="1:2" ht="23.25" customHeight="1" x14ac:dyDescent="0.25">
      <c r="A16" s="25"/>
      <c r="B16" s="20"/>
    </row>
    <row r="17" spans="1:2" ht="20.25" customHeight="1" x14ac:dyDescent="0.25">
      <c r="A17" s="26" t="s">
        <v>125</v>
      </c>
      <c r="B17" s="20"/>
    </row>
    <row r="18" spans="1:2" ht="23.25" customHeight="1" x14ac:dyDescent="0.2">
      <c r="A18" s="21"/>
      <c r="B18" s="20"/>
    </row>
    <row r="19" spans="1:2" ht="23.25" customHeight="1" x14ac:dyDescent="0.2">
      <c r="A19" s="27"/>
      <c r="B19" s="20"/>
    </row>
    <row r="20" spans="1:2" ht="23.25" customHeight="1" x14ac:dyDescent="0.2">
      <c r="A20" s="172" t="s">
        <v>92</v>
      </c>
      <c r="B20" s="20"/>
    </row>
    <row r="21" spans="1:2" ht="23.25" customHeight="1" x14ac:dyDescent="0.2">
      <c r="A21" s="18" t="s">
        <v>93</v>
      </c>
      <c r="B21" s="20"/>
    </row>
    <row r="22" spans="1:2" ht="23.25" customHeight="1" x14ac:dyDescent="0.2">
      <c r="A22" s="18" t="s">
        <v>94</v>
      </c>
      <c r="B22" s="20"/>
    </row>
    <row r="23" spans="1:2" ht="23.25" customHeight="1" x14ac:dyDescent="0.2">
      <c r="A23" s="21"/>
      <c r="B23" s="20"/>
    </row>
    <row r="24" spans="1:2" ht="23.25" customHeight="1" x14ac:dyDescent="0.2">
      <c r="A24" s="28"/>
      <c r="B24" s="20"/>
    </row>
    <row r="25" spans="1:2" x14ac:dyDescent="0.2">
      <c r="A25" s="21" t="s">
        <v>96</v>
      </c>
    </row>
    <row r="26" spans="1:2" x14ac:dyDescent="0.2">
      <c r="A26" s="21" t="s">
        <v>97</v>
      </c>
    </row>
    <row r="27" spans="1:2" x14ac:dyDescent="0.2">
      <c r="A27" s="21" t="s">
        <v>98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0"/>
  <sheetViews>
    <sheetView showGridLines="0" workbookViewId="0">
      <selection activeCell="B1" sqref="B1"/>
    </sheetView>
  </sheetViews>
  <sheetFormatPr defaultRowHeight="12.75" x14ac:dyDescent="0.2"/>
  <cols>
    <col min="1" max="1" width="4.7109375" style="1" customWidth="1"/>
    <col min="2" max="2" width="39.7109375" style="30" customWidth="1"/>
    <col min="3" max="3" width="13.5703125" style="31" customWidth="1"/>
    <col min="4" max="5" width="13.5703125" style="32" customWidth="1"/>
    <col min="6" max="8" width="13.5703125" style="1" customWidth="1"/>
    <col min="9" max="16384" width="9.140625" style="1"/>
  </cols>
  <sheetData>
    <row r="1" spans="1:8" ht="20.100000000000001" customHeight="1" x14ac:dyDescent="0.25">
      <c r="A1" s="29"/>
      <c r="B1" s="30" t="str">
        <f>Cover!A9</f>
        <v>Univerzitná nemocnica Martin</v>
      </c>
      <c r="F1" s="31"/>
      <c r="G1" s="32"/>
      <c r="H1" s="32" t="s">
        <v>112</v>
      </c>
    </row>
    <row r="2" spans="1:8" ht="20.100000000000001" customHeight="1" x14ac:dyDescent="0.2">
      <c r="A2" s="226" t="s">
        <v>0</v>
      </c>
      <c r="B2" s="227"/>
      <c r="C2" s="223" t="s">
        <v>9</v>
      </c>
      <c r="D2" s="224"/>
      <c r="E2" s="225"/>
      <c r="F2" s="223" t="s">
        <v>9</v>
      </c>
      <c r="G2" s="224"/>
      <c r="H2" s="225"/>
    </row>
    <row r="3" spans="1:8" ht="20.100000000000001" customHeight="1" x14ac:dyDescent="0.2">
      <c r="A3" s="228"/>
      <c r="B3" s="229"/>
      <c r="C3" s="223" t="s">
        <v>126</v>
      </c>
      <c r="D3" s="224"/>
      <c r="E3" s="225"/>
      <c r="F3" s="223" t="s">
        <v>127</v>
      </c>
      <c r="G3" s="224"/>
      <c r="H3" s="225"/>
    </row>
    <row r="4" spans="1:8" ht="24.75" customHeight="1" x14ac:dyDescent="0.2">
      <c r="A4" s="230"/>
      <c r="B4" s="229"/>
      <c r="C4" s="117" t="s">
        <v>10</v>
      </c>
      <c r="D4" s="118" t="s">
        <v>11</v>
      </c>
      <c r="E4" s="118" t="s">
        <v>72</v>
      </c>
      <c r="F4" s="117" t="s">
        <v>10</v>
      </c>
      <c r="G4" s="118" t="s">
        <v>11</v>
      </c>
      <c r="H4" s="118" t="s">
        <v>72</v>
      </c>
    </row>
    <row r="5" spans="1:8" ht="20.100000000000001" customHeight="1" x14ac:dyDescent="0.2">
      <c r="A5" s="87" t="s">
        <v>51</v>
      </c>
      <c r="B5" s="90"/>
      <c r="C5" s="93"/>
      <c r="D5" s="92"/>
      <c r="E5" s="92"/>
      <c r="F5" s="93"/>
      <c r="G5" s="92"/>
      <c r="H5" s="92"/>
    </row>
    <row r="6" spans="1:8" ht="20.100000000000001" customHeight="1" x14ac:dyDescent="0.2">
      <c r="A6" s="33">
        <v>1</v>
      </c>
      <c r="B6" s="91" t="s">
        <v>12</v>
      </c>
      <c r="C6" s="192">
        <v>5294.7563333333355</v>
      </c>
      <c r="D6" s="173">
        <v>4768.74784</v>
      </c>
      <c r="E6" s="122">
        <f t="shared" ref="E6:E14" si="0">D6/C6</f>
        <v>0.90065482522362184</v>
      </c>
      <c r="F6" s="184">
        <v>43174.277416666679</v>
      </c>
      <c r="G6" s="184">
        <v>40160.222189999993</v>
      </c>
      <c r="H6" s="122">
        <f t="shared" ref="H6:H9" si="1">G6/F6</f>
        <v>0.93018863529368156</v>
      </c>
    </row>
    <row r="7" spans="1:8" ht="20.100000000000001" customHeight="1" x14ac:dyDescent="0.2">
      <c r="A7" s="33">
        <v>2</v>
      </c>
      <c r="B7" s="8" t="s">
        <v>13</v>
      </c>
      <c r="C7" s="192">
        <v>1390.2610333333334</v>
      </c>
      <c r="D7" s="173">
        <v>914.00526000000002</v>
      </c>
      <c r="E7" s="122">
        <f t="shared" si="0"/>
        <v>0.6574342789487182</v>
      </c>
      <c r="F7" s="184">
        <v>11403.970486666669</v>
      </c>
      <c r="G7" s="184">
        <v>10953.64062</v>
      </c>
      <c r="H7" s="122">
        <f t="shared" si="1"/>
        <v>0.96051113362725848</v>
      </c>
    </row>
    <row r="8" spans="1:8" ht="20.100000000000001" customHeight="1" x14ac:dyDescent="0.2">
      <c r="A8" s="33">
        <v>3</v>
      </c>
      <c r="B8" s="5" t="s">
        <v>14</v>
      </c>
      <c r="C8" s="192">
        <v>282.33333333333331</v>
      </c>
      <c r="D8" s="173">
        <v>318.61169999999998</v>
      </c>
      <c r="E8" s="122">
        <f t="shared" si="0"/>
        <v>1.1284948051948052</v>
      </c>
      <c r="F8" s="184">
        <v>2216.2103666666667</v>
      </c>
      <c r="G8" s="184">
        <v>2082.7205800000002</v>
      </c>
      <c r="H8" s="122">
        <f t="shared" si="1"/>
        <v>0.93976664459545667</v>
      </c>
    </row>
    <row r="9" spans="1:8" ht="20.100000000000001" customHeight="1" x14ac:dyDescent="0.2">
      <c r="A9" s="86">
        <v>4</v>
      </c>
      <c r="B9" s="112" t="s">
        <v>15</v>
      </c>
      <c r="C9" s="121">
        <f t="shared" ref="C9:F9" si="2">SUM(C6:C8)</f>
        <v>6967.3507000000018</v>
      </c>
      <c r="D9" s="121">
        <f t="shared" si="2"/>
        <v>6001.3648000000003</v>
      </c>
      <c r="E9" s="125">
        <f>D9/C9</f>
        <v>0.86135534988930562</v>
      </c>
      <c r="F9" s="121">
        <f t="shared" si="2"/>
        <v>56794.458270000017</v>
      </c>
      <c r="G9" s="121">
        <v>53196.583389999993</v>
      </c>
      <c r="H9" s="125">
        <f t="shared" si="1"/>
        <v>0.93665095170208723</v>
      </c>
    </row>
    <row r="10" spans="1:8" s="49" customFormat="1" ht="20.100000000000001" customHeight="1" x14ac:dyDescent="0.2">
      <c r="A10" s="50">
        <v>5</v>
      </c>
      <c r="B10" s="51" t="s">
        <v>16</v>
      </c>
      <c r="C10" s="192">
        <v>562.55357333333325</v>
      </c>
      <c r="D10" s="173">
        <v>636.76943000000006</v>
      </c>
      <c r="E10" s="123">
        <f t="shared" si="0"/>
        <v>1.1319267358429723</v>
      </c>
      <c r="F10" s="184">
        <v>4612.454976666666</v>
      </c>
      <c r="G10" s="184">
        <v>16574.011930000001</v>
      </c>
      <c r="H10" s="122">
        <f t="shared" ref="H10:H14" si="3">G10/F10</f>
        <v>3.5933167941679782</v>
      </c>
    </row>
    <row r="11" spans="1:8" s="49" customFormat="1" ht="20.100000000000001" customHeight="1" x14ac:dyDescent="0.2">
      <c r="A11" s="70">
        <v>6</v>
      </c>
      <c r="B11" s="61" t="s">
        <v>52</v>
      </c>
      <c r="C11" s="192">
        <v>51.166666666666664</v>
      </c>
      <c r="D11" s="173">
        <v>45.517429999999997</v>
      </c>
      <c r="E11" s="123">
        <f t="shared" si="0"/>
        <v>0.8895914657980456</v>
      </c>
      <c r="F11" s="184">
        <v>345.76711333333338</v>
      </c>
      <c r="G11" s="184">
        <v>176.14230000000001</v>
      </c>
      <c r="H11" s="122">
        <f t="shared" si="3"/>
        <v>0.50942467692175153</v>
      </c>
    </row>
    <row r="12" spans="1:8" s="49" customFormat="1" ht="20.100000000000001" customHeight="1" x14ac:dyDescent="0.2">
      <c r="A12" s="70">
        <v>7</v>
      </c>
      <c r="B12" s="61" t="s">
        <v>53</v>
      </c>
      <c r="C12" s="192">
        <v>108</v>
      </c>
      <c r="D12" s="173">
        <v>114.708</v>
      </c>
      <c r="E12" s="123">
        <f t="shared" si="0"/>
        <v>1.062111111111111</v>
      </c>
      <c r="F12" s="184">
        <v>974.42100000000005</v>
      </c>
      <c r="G12" s="184">
        <v>1018.98</v>
      </c>
      <c r="H12" s="122">
        <f t="shared" si="3"/>
        <v>1.0457286942707515</v>
      </c>
    </row>
    <row r="13" spans="1:8" ht="20.100000000000001" customHeight="1" x14ac:dyDescent="0.2">
      <c r="A13" s="70">
        <v>8</v>
      </c>
      <c r="B13" s="61" t="s">
        <v>54</v>
      </c>
      <c r="C13" s="192">
        <v>30.5</v>
      </c>
      <c r="D13" s="173">
        <v>30.73311</v>
      </c>
      <c r="E13" s="123">
        <f t="shared" si="0"/>
        <v>1.007642950819672</v>
      </c>
      <c r="F13" s="184">
        <v>276.07939999999996</v>
      </c>
      <c r="G13" s="184">
        <v>279.04040000000003</v>
      </c>
      <c r="H13" s="122">
        <f t="shared" si="3"/>
        <v>1.0107251754386604</v>
      </c>
    </row>
    <row r="14" spans="1:8" ht="20.100000000000001" customHeight="1" x14ac:dyDescent="0.2">
      <c r="A14" s="111">
        <v>9</v>
      </c>
      <c r="B14" s="138" t="s">
        <v>17</v>
      </c>
      <c r="C14" s="185">
        <f t="shared" ref="C14:F14" si="4">C9+C10+C11+C13</f>
        <v>7611.5709400000023</v>
      </c>
      <c r="D14" s="218">
        <f t="shared" si="4"/>
        <v>6714.3847700000006</v>
      </c>
      <c r="E14" s="139">
        <f t="shared" si="0"/>
        <v>0.88212864636324317</v>
      </c>
      <c r="F14" s="185">
        <f t="shared" si="4"/>
        <v>62028.759760000023</v>
      </c>
      <c r="G14" s="185">
        <v>70225.778019999998</v>
      </c>
      <c r="H14" s="139">
        <f t="shared" si="3"/>
        <v>1.1321486725144216</v>
      </c>
    </row>
    <row r="15" spans="1:8" ht="20.100000000000001" customHeight="1" x14ac:dyDescent="0.2">
      <c r="A15" s="87" t="s">
        <v>18</v>
      </c>
      <c r="B15" s="90"/>
      <c r="C15" s="195"/>
      <c r="D15" s="219"/>
      <c r="E15" s="124"/>
      <c r="F15" s="186"/>
      <c r="G15" s="186"/>
      <c r="H15" s="124"/>
    </row>
    <row r="16" spans="1:8" ht="20.100000000000001" customHeight="1" x14ac:dyDescent="0.2">
      <c r="A16" s="33">
        <v>10</v>
      </c>
      <c r="B16" s="88" t="s">
        <v>19</v>
      </c>
      <c r="C16" s="173">
        <v>4048</v>
      </c>
      <c r="D16" s="173">
        <v>4340.2876299999998</v>
      </c>
      <c r="E16" s="122">
        <f t="shared" ref="E16:E34" si="5">D16/C16</f>
        <v>1.0722054421936758</v>
      </c>
      <c r="F16" s="184">
        <v>36186.322339999999</v>
      </c>
      <c r="G16" s="184">
        <v>37160.207989999995</v>
      </c>
      <c r="H16" s="122">
        <f t="shared" ref="H16:H22" si="6">G16/F16</f>
        <v>1.0269130872391383</v>
      </c>
    </row>
    <row r="17" spans="1:8" ht="20.100000000000001" customHeight="1" x14ac:dyDescent="0.2">
      <c r="A17" s="73">
        <v>41285</v>
      </c>
      <c r="B17" s="77" t="s">
        <v>20</v>
      </c>
      <c r="C17" s="192">
        <v>650.13512893783707</v>
      </c>
      <c r="D17" s="173">
        <v>976.19239000000005</v>
      </c>
      <c r="E17" s="123">
        <f t="shared" si="5"/>
        <v>1.5015222936727959</v>
      </c>
      <c r="F17" s="184">
        <v>6797.7382148513716</v>
      </c>
      <c r="G17" s="184">
        <v>8146.9893099999999</v>
      </c>
      <c r="H17" s="122">
        <f t="shared" si="6"/>
        <v>1.1984852979776199</v>
      </c>
    </row>
    <row r="18" spans="1:8" ht="20.100000000000001" customHeight="1" x14ac:dyDescent="0.2">
      <c r="A18" s="84">
        <v>41316</v>
      </c>
      <c r="B18" s="35" t="s">
        <v>83</v>
      </c>
      <c r="C18" s="192">
        <v>170.23379007223528</v>
      </c>
      <c r="D18" s="173">
        <v>116.98347</v>
      </c>
      <c r="E18" s="123">
        <f t="shared" si="5"/>
        <v>0.68719300645518389</v>
      </c>
      <c r="F18" s="184">
        <v>1400.7644768259756</v>
      </c>
      <c r="G18" s="184">
        <v>1141.2645299999999</v>
      </c>
      <c r="H18" s="122">
        <f t="shared" si="6"/>
        <v>0.81474405503630232</v>
      </c>
    </row>
    <row r="19" spans="1:8" ht="20.100000000000001" customHeight="1" x14ac:dyDescent="0.2">
      <c r="A19" s="84">
        <v>41344</v>
      </c>
      <c r="B19" s="35" t="s">
        <v>84</v>
      </c>
      <c r="C19" s="192">
        <v>80</v>
      </c>
      <c r="D19" s="173">
        <v>134.84399999999999</v>
      </c>
      <c r="E19" s="123">
        <f t="shared" si="5"/>
        <v>1.6855499999999999</v>
      </c>
      <c r="F19" s="184">
        <v>671.50900686809791</v>
      </c>
      <c r="G19" s="184">
        <v>782.61766</v>
      </c>
      <c r="H19" s="122">
        <f t="shared" si="6"/>
        <v>1.1654611509235151</v>
      </c>
    </row>
    <row r="20" spans="1:8" ht="20.100000000000001" customHeight="1" x14ac:dyDescent="0.2">
      <c r="A20" s="84">
        <v>41375</v>
      </c>
      <c r="B20" s="34" t="s">
        <v>85</v>
      </c>
      <c r="C20" s="192">
        <v>971.3620869848113</v>
      </c>
      <c r="D20" s="173">
        <v>1211.7168899999999</v>
      </c>
      <c r="E20" s="123">
        <f t="shared" si="5"/>
        <v>1.2474409967566986</v>
      </c>
      <c r="F20" s="184">
        <v>11574.919874143159</v>
      </c>
      <c r="G20" s="184">
        <v>12839.59117</v>
      </c>
      <c r="H20" s="122">
        <f t="shared" si="6"/>
        <v>1.1092596155833396</v>
      </c>
    </row>
    <row r="21" spans="1:8" ht="20.100000000000001" customHeight="1" x14ac:dyDescent="0.2">
      <c r="A21" s="84">
        <v>41405</v>
      </c>
      <c r="B21" s="34" t="s">
        <v>21</v>
      </c>
      <c r="C21" s="192">
        <v>118.84474337525809</v>
      </c>
      <c r="D21" s="173">
        <v>152.40906000000001</v>
      </c>
      <c r="E21" s="123">
        <f t="shared" si="5"/>
        <v>1.28242154992721</v>
      </c>
      <c r="F21" s="184">
        <v>1378.0105992723782</v>
      </c>
      <c r="G21" s="184">
        <v>1454.4983999999999</v>
      </c>
      <c r="H21" s="122">
        <f t="shared" si="6"/>
        <v>1.055505959655179</v>
      </c>
    </row>
    <row r="22" spans="1:8" ht="20.100000000000001" customHeight="1" x14ac:dyDescent="0.2">
      <c r="A22" s="85">
        <v>11</v>
      </c>
      <c r="B22" s="144" t="s">
        <v>22</v>
      </c>
      <c r="C22" s="128">
        <f t="shared" ref="C22:F22" si="7">C17+C18+C19+C20+C21</f>
        <v>1990.5757493701417</v>
      </c>
      <c r="D22" s="128">
        <f t="shared" si="7"/>
        <v>2592.14581</v>
      </c>
      <c r="E22" s="145">
        <f t="shared" si="5"/>
        <v>1.3022090773587527</v>
      </c>
      <c r="F22" s="128">
        <f t="shared" si="7"/>
        <v>21822.942171960982</v>
      </c>
      <c r="G22" s="128">
        <v>24364.961070000001</v>
      </c>
      <c r="H22" s="145">
        <f t="shared" si="6"/>
        <v>1.1164837847256504</v>
      </c>
    </row>
    <row r="23" spans="1:8" ht="20.100000000000001" customHeight="1" x14ac:dyDescent="0.2">
      <c r="A23" s="33">
        <v>12</v>
      </c>
      <c r="B23" s="35" t="s">
        <v>23</v>
      </c>
      <c r="C23" s="192">
        <v>110.87707664120157</v>
      </c>
      <c r="D23" s="173">
        <v>113.15192</v>
      </c>
      <c r="E23" s="123">
        <f t="shared" si="5"/>
        <v>1.0205168049853968</v>
      </c>
      <c r="F23" s="184">
        <v>1202.4020139696374</v>
      </c>
      <c r="G23" s="184">
        <v>1213.41724</v>
      </c>
      <c r="H23" s="122">
        <f t="shared" ref="H23:H27" si="8">G23/F23</f>
        <v>1.0091610176150625</v>
      </c>
    </row>
    <row r="24" spans="1:8" ht="20.100000000000001" customHeight="1" x14ac:dyDescent="0.2">
      <c r="A24" s="33">
        <v>13</v>
      </c>
      <c r="B24" s="34" t="s">
        <v>24</v>
      </c>
      <c r="C24" s="192">
        <v>73.143663741572411</v>
      </c>
      <c r="D24" s="173">
        <v>135.61506</v>
      </c>
      <c r="E24" s="123">
        <f t="shared" si="5"/>
        <v>1.8540917020392695</v>
      </c>
      <c r="F24" s="184">
        <v>1415.2473614712974</v>
      </c>
      <c r="G24" s="184">
        <v>1448.3506299999999</v>
      </c>
      <c r="H24" s="122">
        <f t="shared" si="8"/>
        <v>1.0233904470906685</v>
      </c>
    </row>
    <row r="25" spans="1:8" ht="20.100000000000001" customHeight="1" x14ac:dyDescent="0.2">
      <c r="A25" s="33">
        <v>14</v>
      </c>
      <c r="B25" s="34" t="s">
        <v>25</v>
      </c>
      <c r="C25" s="193">
        <v>333.54315591597782</v>
      </c>
      <c r="D25" s="173">
        <v>319.75746000000004</v>
      </c>
      <c r="E25" s="123">
        <f t="shared" si="5"/>
        <v>0.95866892882835675</v>
      </c>
      <c r="F25" s="184">
        <v>3562.3311877479337</v>
      </c>
      <c r="G25" s="184">
        <v>3529.1781000000001</v>
      </c>
      <c r="H25" s="122">
        <f t="shared" si="8"/>
        <v>0.99069342910564906</v>
      </c>
    </row>
    <row r="26" spans="1:8" ht="20.100000000000001" customHeight="1" x14ac:dyDescent="0.2">
      <c r="A26" s="140">
        <v>15</v>
      </c>
      <c r="B26" s="141" t="s">
        <v>26</v>
      </c>
      <c r="C26" s="142">
        <f t="shared" ref="C26:D26" si="9">C16+C22+C23+C24+C25</f>
        <v>6556.1396456688944</v>
      </c>
      <c r="D26" s="142">
        <f t="shared" si="9"/>
        <v>7500.9578799999999</v>
      </c>
      <c r="E26" s="143">
        <f t="shared" si="5"/>
        <v>1.1441119752467857</v>
      </c>
      <c r="F26" s="142">
        <f t="shared" ref="F26" si="10">F16+F22+F23+F24+F25</f>
        <v>64189.245075149847</v>
      </c>
      <c r="G26" s="142">
        <v>67716.115030000001</v>
      </c>
      <c r="H26" s="143">
        <f t="shared" si="8"/>
        <v>1.0549448735644273</v>
      </c>
    </row>
    <row r="27" spans="1:8" ht="20.100000000000001" customHeight="1" x14ac:dyDescent="0.2">
      <c r="A27" s="113">
        <v>16</v>
      </c>
      <c r="B27" s="114" t="s">
        <v>27</v>
      </c>
      <c r="C27" s="181">
        <f t="shared" ref="C27:D27" si="11">SUM(C14-C26)</f>
        <v>1055.4312943311079</v>
      </c>
      <c r="D27" s="181">
        <f t="shared" si="11"/>
        <v>-786.57310999999936</v>
      </c>
      <c r="E27" s="177">
        <f t="shared" si="5"/>
        <v>-0.74526225840072269</v>
      </c>
      <c r="F27" s="181">
        <f t="shared" ref="F27" si="12">SUM(F14-F26)</f>
        <v>-2160.4853151498246</v>
      </c>
      <c r="G27" s="181">
        <v>2509.6629899999971</v>
      </c>
      <c r="H27" s="177">
        <f t="shared" si="8"/>
        <v>-1.1616200176884599</v>
      </c>
    </row>
    <row r="28" spans="1:8" ht="20.100000000000001" customHeight="1" x14ac:dyDescent="0.2">
      <c r="A28" s="52">
        <v>40925</v>
      </c>
      <c r="B28" s="37" t="s">
        <v>28</v>
      </c>
      <c r="C28" s="173">
        <v>102</v>
      </c>
      <c r="D28" s="173">
        <v>109.286</v>
      </c>
      <c r="E28" s="123">
        <f t="shared" si="5"/>
        <v>1.0714313725490197</v>
      </c>
      <c r="F28" s="184">
        <v>924.49400000000014</v>
      </c>
      <c r="G28" s="184">
        <v>934.88056999999992</v>
      </c>
      <c r="H28" s="122">
        <f t="shared" ref="H28:H34" si="13">G28/F28</f>
        <v>1.0112348701019149</v>
      </c>
    </row>
    <row r="29" spans="1:8" ht="20.100000000000001" customHeight="1" x14ac:dyDescent="0.2">
      <c r="A29" s="52">
        <v>40956</v>
      </c>
      <c r="B29" s="37" t="s">
        <v>55</v>
      </c>
      <c r="C29" s="173">
        <v>104</v>
      </c>
      <c r="D29" s="173">
        <v>114.708</v>
      </c>
      <c r="E29" s="123">
        <f t="shared" si="5"/>
        <v>1.1029615384615385</v>
      </c>
      <c r="F29" s="184">
        <v>962.42100000000005</v>
      </c>
      <c r="G29" s="184">
        <v>1018.98</v>
      </c>
      <c r="H29" s="122">
        <f t="shared" si="13"/>
        <v>1.0587674209103917</v>
      </c>
    </row>
    <row r="30" spans="1:8" ht="20.100000000000001" customHeight="1" x14ac:dyDescent="0.2">
      <c r="A30" s="36">
        <v>18</v>
      </c>
      <c r="B30" s="37" t="s">
        <v>29</v>
      </c>
      <c r="C30" s="173">
        <v>0</v>
      </c>
      <c r="D30" s="173">
        <v>0</v>
      </c>
      <c r="E30" s="123" t="e">
        <f t="shared" si="5"/>
        <v>#DIV/0!</v>
      </c>
      <c r="F30" s="184">
        <v>-2124.1559999999999</v>
      </c>
      <c r="G30" s="184">
        <v>-2124.1559999999999</v>
      </c>
      <c r="H30" s="122">
        <f t="shared" si="13"/>
        <v>1</v>
      </c>
    </row>
    <row r="31" spans="1:8" ht="20.100000000000001" customHeight="1" x14ac:dyDescent="0.2">
      <c r="A31" s="36">
        <v>19</v>
      </c>
      <c r="B31" s="37" t="s">
        <v>7</v>
      </c>
      <c r="C31" s="173">
        <v>0</v>
      </c>
      <c r="D31" s="173">
        <v>0</v>
      </c>
      <c r="E31" s="123" t="e">
        <f t="shared" si="5"/>
        <v>#DIV/0!</v>
      </c>
      <c r="F31" s="184">
        <v>0</v>
      </c>
      <c r="G31" s="184">
        <v>0</v>
      </c>
      <c r="H31" s="122" t="e">
        <f t="shared" si="13"/>
        <v>#DIV/0!</v>
      </c>
    </row>
    <row r="32" spans="1:8" ht="20.100000000000001" customHeight="1" x14ac:dyDescent="0.2">
      <c r="A32" s="36">
        <v>20</v>
      </c>
      <c r="B32" s="37" t="s">
        <v>30</v>
      </c>
      <c r="C32" s="173">
        <v>2</v>
      </c>
      <c r="D32" s="173">
        <v>-4.6209700000000007</v>
      </c>
      <c r="E32" s="123">
        <f t="shared" si="5"/>
        <v>-2.3104850000000003</v>
      </c>
      <c r="F32" s="184">
        <v>84.824480000000008</v>
      </c>
      <c r="G32" s="184">
        <v>104.72402000000001</v>
      </c>
      <c r="H32" s="122">
        <f t="shared" si="13"/>
        <v>1.2345966636046575</v>
      </c>
    </row>
    <row r="33" spans="1:8" ht="20.100000000000001" customHeight="1" x14ac:dyDescent="0.2">
      <c r="A33" s="36">
        <v>21</v>
      </c>
      <c r="B33" s="37" t="s">
        <v>31</v>
      </c>
      <c r="C33" s="173">
        <v>2.52108</v>
      </c>
      <c r="D33" s="173">
        <v>4.6600000000000001E-3</v>
      </c>
      <c r="E33" s="123">
        <f t="shared" si="5"/>
        <v>1.8484141717041904E-3</v>
      </c>
      <c r="F33" s="184">
        <v>17.55584</v>
      </c>
      <c r="G33" s="184">
        <v>10.517420000000001</v>
      </c>
      <c r="H33" s="122">
        <f t="shared" si="13"/>
        <v>0.59908383762896</v>
      </c>
    </row>
    <row r="34" spans="1:8" ht="20.100000000000001" customHeight="1" x14ac:dyDescent="0.2">
      <c r="A34" s="115">
        <v>22</v>
      </c>
      <c r="B34" s="116" t="s">
        <v>32</v>
      </c>
      <c r="C34" s="178">
        <f t="shared" ref="C34:F34" si="14">C27-C28-C30-C31-C32-C33</f>
        <v>948.91021433110791</v>
      </c>
      <c r="D34" s="178">
        <f t="shared" si="14"/>
        <v>-891.24279999999931</v>
      </c>
      <c r="E34" s="179">
        <f t="shared" si="5"/>
        <v>-0.93922774414251753</v>
      </c>
      <c r="F34" s="178">
        <f t="shared" si="14"/>
        <v>-1063.2036351498248</v>
      </c>
      <c r="G34" s="178">
        <v>3583.696979999997</v>
      </c>
      <c r="H34" s="179">
        <f t="shared" si="13"/>
        <v>-3.3706590736919262</v>
      </c>
    </row>
    <row r="35" spans="1:8" ht="20.100000000000001" customHeight="1" x14ac:dyDescent="0.2">
      <c r="A35" s="72"/>
      <c r="B35" s="130" t="s">
        <v>68</v>
      </c>
      <c r="C35" s="130"/>
      <c r="D35" s="130"/>
      <c r="E35" s="130"/>
      <c r="F35" s="187"/>
      <c r="G35" s="187"/>
      <c r="H35" s="89"/>
    </row>
    <row r="36" spans="1:8" ht="20.100000000000001" customHeight="1" x14ac:dyDescent="0.2">
      <c r="A36" s="72"/>
      <c r="B36" s="74" t="s">
        <v>69</v>
      </c>
      <c r="C36" s="182"/>
      <c r="D36" s="183">
        <f>391.23+10.43</f>
        <v>401.66</v>
      </c>
      <c r="E36" s="182"/>
      <c r="F36" s="120"/>
      <c r="G36" s="183">
        <v>382.39000000000004</v>
      </c>
      <c r="H36" s="191"/>
    </row>
    <row r="37" spans="1:8" ht="20.100000000000001" customHeight="1" x14ac:dyDescent="0.2">
      <c r="A37" s="72"/>
      <c r="B37" s="129" t="s">
        <v>113</v>
      </c>
      <c r="C37" s="183"/>
      <c r="D37" s="183">
        <v>2347</v>
      </c>
      <c r="E37" s="183"/>
      <c r="F37" s="79"/>
      <c r="G37" s="184">
        <v>22743</v>
      </c>
      <c r="H37" s="119"/>
    </row>
    <row r="38" spans="1:8" ht="6" customHeight="1" x14ac:dyDescent="0.2">
      <c r="A38" s="72"/>
      <c r="B38" s="180"/>
      <c r="C38" s="12"/>
      <c r="D38" s="12"/>
      <c r="E38" s="12"/>
      <c r="F38" s="38"/>
      <c r="G38" s="39"/>
      <c r="H38" s="39"/>
    </row>
    <row r="39" spans="1:8" ht="20.100000000000001" customHeight="1" x14ac:dyDescent="0.2">
      <c r="A39" s="72"/>
      <c r="B39" s="129" t="s">
        <v>114</v>
      </c>
      <c r="C39" s="183"/>
      <c r="D39" s="183">
        <v>664</v>
      </c>
      <c r="E39" s="183"/>
      <c r="F39" s="79"/>
      <c r="G39" s="184">
        <v>6684</v>
      </c>
      <c r="H39" s="119"/>
    </row>
    <row r="40" spans="1:8" ht="20.100000000000001" customHeight="1" x14ac:dyDescent="0.2">
      <c r="A40" s="72"/>
      <c r="B40" s="75"/>
      <c r="C40" s="76"/>
      <c r="D40" s="76"/>
      <c r="E40" s="76"/>
    </row>
    <row r="41" spans="1:8" ht="20.100000000000001" customHeight="1" x14ac:dyDescent="0.2">
      <c r="A41" s="12"/>
      <c r="B41" s="12"/>
      <c r="C41" s="38"/>
      <c r="D41" s="39"/>
      <c r="E41" s="39"/>
    </row>
    <row r="42" spans="1:8" ht="20.100000000000001" customHeight="1" x14ac:dyDescent="0.2">
      <c r="B42" s="40" t="s">
        <v>33</v>
      </c>
    </row>
    <row r="43" spans="1:8" ht="20.100000000000001" customHeight="1" x14ac:dyDescent="0.2">
      <c r="B43" s="174" t="s">
        <v>116</v>
      </c>
    </row>
    <row r="44" spans="1:8" ht="20.100000000000001" customHeight="1" x14ac:dyDescent="0.2"/>
    <row r="45" spans="1:8" ht="20.100000000000001" customHeight="1" x14ac:dyDescent="0.2"/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mergeCells count="5">
    <mergeCell ref="C2:E2"/>
    <mergeCell ref="C3:E3"/>
    <mergeCell ref="A2:B4"/>
    <mergeCell ref="F2:H2"/>
    <mergeCell ref="F3:H3"/>
  </mergeCells>
  <printOptions gridLines="1"/>
  <pageMargins left="0.23622047244094491" right="0.23622047244094491" top="0.55118110236220474" bottom="0.55118110236220474" header="0.31496062992125984" footer="0.31496062992125984"/>
  <pageSetup paperSize="9" scale="80" orientation="portrait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30" t="str">
        <f>Cover!A9</f>
        <v>Univerzitná nemocnica Martin</v>
      </c>
    </row>
    <row r="2" spans="1:14" ht="32.25" customHeight="1" x14ac:dyDescent="0.2">
      <c r="A2" s="231" t="s">
        <v>0</v>
      </c>
      <c r="B2" s="232"/>
      <c r="C2" s="94" t="s">
        <v>99</v>
      </c>
      <c r="D2" s="94" t="s">
        <v>100</v>
      </c>
      <c r="E2" s="94" t="s">
        <v>101</v>
      </c>
      <c r="F2" s="94" t="s">
        <v>102</v>
      </c>
      <c r="G2" s="94" t="s">
        <v>103</v>
      </c>
      <c r="H2" s="94" t="s">
        <v>104</v>
      </c>
      <c r="I2" s="94" t="s">
        <v>105</v>
      </c>
      <c r="J2" s="94" t="s">
        <v>106</v>
      </c>
      <c r="K2" s="94" t="s">
        <v>107</v>
      </c>
      <c r="L2" s="94" t="s">
        <v>108</v>
      </c>
      <c r="M2" s="94" t="s">
        <v>109</v>
      </c>
      <c r="N2" s="94" t="s">
        <v>110</v>
      </c>
    </row>
    <row r="3" spans="1:14" ht="20.100000000000001" customHeight="1" x14ac:dyDescent="0.2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0.100000000000001" customHeight="1" x14ac:dyDescent="0.2">
      <c r="A4" s="4" t="s">
        <v>73</v>
      </c>
      <c r="B4" s="71" t="s">
        <v>74</v>
      </c>
      <c r="C4" s="119">
        <f>C5</f>
        <v>45418.561600000001</v>
      </c>
      <c r="D4" s="119">
        <f t="shared" ref="D4:N4" si="0">D5</f>
        <v>46525.987580000001</v>
      </c>
      <c r="E4" s="119">
        <f t="shared" si="0"/>
        <v>46418.439399999996</v>
      </c>
      <c r="F4" s="119">
        <f t="shared" si="0"/>
        <v>48072.882859999998</v>
      </c>
      <c r="G4" s="119">
        <f t="shared" si="0"/>
        <v>48146.531360000001</v>
      </c>
      <c r="H4" s="119">
        <f t="shared" si="0"/>
        <v>48044.642180000003</v>
      </c>
      <c r="I4" s="119">
        <f t="shared" si="0"/>
        <v>47865.30702</v>
      </c>
      <c r="J4" s="119">
        <f t="shared" si="0"/>
        <v>47826.10241</v>
      </c>
      <c r="K4" s="119">
        <f t="shared" si="0"/>
        <v>47860.681409999997</v>
      </c>
      <c r="L4" s="119">
        <f t="shared" si="0"/>
        <v>0</v>
      </c>
      <c r="M4" s="119">
        <f t="shared" si="0"/>
        <v>0</v>
      </c>
      <c r="N4" s="119">
        <f t="shared" si="0"/>
        <v>0</v>
      </c>
    </row>
    <row r="5" spans="1:14" ht="20.100000000000001" customHeight="1" x14ac:dyDescent="0.2">
      <c r="A5" s="5">
        <v>1</v>
      </c>
      <c r="B5" s="5" t="s">
        <v>77</v>
      </c>
      <c r="C5" s="173">
        <v>45418.561600000001</v>
      </c>
      <c r="D5" s="173">
        <v>46525.987580000001</v>
      </c>
      <c r="E5" s="173">
        <v>46418.439399999996</v>
      </c>
      <c r="F5" s="173">
        <v>48072.882859999998</v>
      </c>
      <c r="G5" s="173">
        <v>48146.531360000001</v>
      </c>
      <c r="H5" s="173">
        <v>48044.642180000003</v>
      </c>
      <c r="I5" s="173">
        <v>47865.30702</v>
      </c>
      <c r="J5" s="173">
        <v>47826.10241</v>
      </c>
      <c r="K5" s="173">
        <v>47860.681409999997</v>
      </c>
      <c r="L5" s="119"/>
      <c r="M5" s="119"/>
      <c r="N5" s="119"/>
    </row>
    <row r="6" spans="1:14" ht="20.100000000000001" customHeight="1" x14ac:dyDescent="0.2">
      <c r="A6" s="4" t="s">
        <v>75</v>
      </c>
      <c r="B6" s="71" t="s">
        <v>76</v>
      </c>
      <c r="C6" s="119">
        <f>SUM(C7:C9)</f>
        <v>16894.146560000001</v>
      </c>
      <c r="D6" s="119">
        <f t="shared" ref="D6:N6" si="1">SUM(D7:D9)</f>
        <v>16711.826810000002</v>
      </c>
      <c r="E6" s="119">
        <f t="shared" si="1"/>
        <v>21275.816380000004</v>
      </c>
      <c r="F6" s="119">
        <f t="shared" si="1"/>
        <v>21154.447350000002</v>
      </c>
      <c r="G6" s="119">
        <f t="shared" si="1"/>
        <v>19472.821039999999</v>
      </c>
      <c r="H6" s="119">
        <f t="shared" si="1"/>
        <v>20678.904649999997</v>
      </c>
      <c r="I6" s="119">
        <f t="shared" si="1"/>
        <v>19940.801340000002</v>
      </c>
      <c r="J6" s="119">
        <f t="shared" si="1"/>
        <v>19940.974630000001</v>
      </c>
      <c r="K6" s="119">
        <f t="shared" si="1"/>
        <v>19969.79451</v>
      </c>
      <c r="L6" s="119">
        <f t="shared" si="1"/>
        <v>0</v>
      </c>
      <c r="M6" s="119">
        <f t="shared" si="1"/>
        <v>0</v>
      </c>
      <c r="N6" s="119">
        <f t="shared" si="1"/>
        <v>0</v>
      </c>
    </row>
    <row r="7" spans="1:14" ht="20.100000000000001" customHeight="1" x14ac:dyDescent="0.2">
      <c r="A7" s="83">
        <v>1</v>
      </c>
      <c r="B7" s="71" t="s">
        <v>3</v>
      </c>
      <c r="C7" s="173">
        <v>2874.6637500000002</v>
      </c>
      <c r="D7" s="173">
        <v>3011.2042000000001</v>
      </c>
      <c r="E7" s="173">
        <v>3376.3629900000001</v>
      </c>
      <c r="F7" s="173">
        <v>3325.5576299999998</v>
      </c>
      <c r="G7" s="173">
        <v>3420.4055699999999</v>
      </c>
      <c r="H7" s="173">
        <v>3651.8517999999999</v>
      </c>
      <c r="I7" s="173">
        <v>3726.1908800000001</v>
      </c>
      <c r="J7" s="173">
        <v>3797.5452500000001</v>
      </c>
      <c r="K7" s="173">
        <v>3816.71657</v>
      </c>
      <c r="L7" s="119"/>
      <c r="M7" s="119"/>
      <c r="N7" s="119"/>
    </row>
    <row r="8" spans="1:14" ht="20.100000000000001" customHeight="1" x14ac:dyDescent="0.2">
      <c r="A8" s="83">
        <v>2</v>
      </c>
      <c r="B8" s="5" t="s">
        <v>2</v>
      </c>
      <c r="C8" s="173">
        <f>12099.48861+0.60833</f>
        <v>12100.096939999999</v>
      </c>
      <c r="D8" s="173">
        <f>12778.58084+1.05066</f>
        <v>12779.631500000001</v>
      </c>
      <c r="E8" s="173">
        <f>17091.17606+1.05066</f>
        <v>17092.226720000002</v>
      </c>
      <c r="F8" s="173">
        <v>16729.159330000002</v>
      </c>
      <c r="G8" s="173">
        <v>15026.719349999999</v>
      </c>
      <c r="H8" s="173">
        <v>14894.83258</v>
      </c>
      <c r="I8" s="173">
        <v>13993.00531</v>
      </c>
      <c r="J8" s="173">
        <v>13553.34713</v>
      </c>
      <c r="K8" s="173">
        <v>14590.60267</v>
      </c>
      <c r="L8" s="119"/>
      <c r="M8" s="119"/>
      <c r="N8" s="119"/>
    </row>
    <row r="9" spans="1:14" ht="20.100000000000001" customHeight="1" x14ac:dyDescent="0.2">
      <c r="A9" s="83">
        <v>3</v>
      </c>
      <c r="B9" s="5" t="s">
        <v>78</v>
      </c>
      <c r="C9" s="173">
        <v>1919.3858700000001</v>
      </c>
      <c r="D9" s="173">
        <v>920.99110999999994</v>
      </c>
      <c r="E9" s="173">
        <v>807.22667000000001</v>
      </c>
      <c r="F9" s="173">
        <v>1099.7303899999999</v>
      </c>
      <c r="G9" s="173">
        <v>1025.6961200000001</v>
      </c>
      <c r="H9" s="173">
        <v>2132.2202699999998</v>
      </c>
      <c r="I9" s="173">
        <v>2221.6051499999999</v>
      </c>
      <c r="J9" s="173">
        <v>2590.0822499999999</v>
      </c>
      <c r="K9" s="173">
        <v>1562.4752699999999</v>
      </c>
      <c r="L9" s="119"/>
      <c r="M9" s="119"/>
      <c r="N9" s="119"/>
    </row>
    <row r="10" spans="1:14" ht="20.100000000000001" customHeight="1" x14ac:dyDescent="0.2">
      <c r="A10" s="81" t="s">
        <v>82</v>
      </c>
      <c r="B10" s="5" t="s">
        <v>71</v>
      </c>
      <c r="C10" s="173">
        <v>3941.98029</v>
      </c>
      <c r="D10" s="173">
        <v>3826.6284300000002</v>
      </c>
      <c r="E10" s="173">
        <v>3.2984100000000001</v>
      </c>
      <c r="F10" s="173">
        <v>21.14029</v>
      </c>
      <c r="G10" s="173">
        <v>65.814149999999998</v>
      </c>
      <c r="H10" s="173">
        <v>65.801079999999999</v>
      </c>
      <c r="I10" s="173">
        <v>34.735589999999995</v>
      </c>
      <c r="J10" s="173">
        <v>34.735589999999995</v>
      </c>
      <c r="K10" s="173">
        <v>35.497070000000001</v>
      </c>
      <c r="L10" s="79"/>
      <c r="M10" s="79"/>
      <c r="N10" s="79"/>
    </row>
    <row r="11" spans="1:14" ht="20.100000000000001" customHeight="1" x14ac:dyDescent="0.2">
      <c r="A11" s="146"/>
      <c r="B11" s="147" t="s">
        <v>4</v>
      </c>
      <c r="C11" s="175">
        <f>C4+C6+C10</f>
        <v>66254.688450000001</v>
      </c>
      <c r="D11" s="175">
        <f t="shared" ref="D11:N11" si="2">D4+D6+D10</f>
        <v>67064.442819999997</v>
      </c>
      <c r="E11" s="175">
        <f t="shared" si="2"/>
        <v>67697.55419000001</v>
      </c>
      <c r="F11" s="175">
        <f t="shared" si="2"/>
        <v>69248.470499999996</v>
      </c>
      <c r="G11" s="175">
        <f t="shared" si="2"/>
        <v>67685.166550000009</v>
      </c>
      <c r="H11" s="175">
        <f t="shared" si="2"/>
        <v>68789.347910000011</v>
      </c>
      <c r="I11" s="175">
        <f t="shared" si="2"/>
        <v>67840.843949999995</v>
      </c>
      <c r="J11" s="175">
        <f t="shared" si="2"/>
        <v>67801.81263</v>
      </c>
      <c r="K11" s="175">
        <f t="shared" si="2"/>
        <v>67865.972989999995</v>
      </c>
      <c r="L11" s="175">
        <f t="shared" si="2"/>
        <v>0</v>
      </c>
      <c r="M11" s="175">
        <f t="shared" si="2"/>
        <v>0</v>
      </c>
      <c r="N11" s="175">
        <f t="shared" si="2"/>
        <v>0</v>
      </c>
    </row>
    <row r="12" spans="1:14" ht="20.100000000000001" customHeight="1" x14ac:dyDescent="0.2">
      <c r="A12" s="7" t="s">
        <v>65</v>
      </c>
      <c r="B12" s="5"/>
      <c r="C12" s="126"/>
      <c r="D12" s="126"/>
      <c r="E12" s="126"/>
      <c r="F12" s="126"/>
      <c r="G12" s="126"/>
      <c r="H12" s="126"/>
      <c r="I12" s="194"/>
      <c r="J12" s="126"/>
      <c r="K12" s="220"/>
      <c r="L12" s="126"/>
      <c r="M12" s="126"/>
      <c r="N12" s="126"/>
    </row>
    <row r="13" spans="1:14" ht="20.100000000000001" customHeight="1" x14ac:dyDescent="0.2">
      <c r="A13" s="7" t="s">
        <v>79</v>
      </c>
      <c r="B13" s="5" t="s">
        <v>80</v>
      </c>
      <c r="C13" s="173">
        <v>-19470.726350000001</v>
      </c>
      <c r="D13" s="173">
        <v>-19237.583429999999</v>
      </c>
      <c r="E13" s="173">
        <v>-19397.798579999999</v>
      </c>
      <c r="F13" s="173">
        <v>-20818.858100000001</v>
      </c>
      <c r="G13" s="173">
        <v>-22910.131379999999</v>
      </c>
      <c r="H13" s="173">
        <v>-22921.082629999997</v>
      </c>
      <c r="I13" s="173">
        <v>-12832.594230000001</v>
      </c>
      <c r="J13" s="173">
        <v>-14533.487279999999</v>
      </c>
      <c r="K13" s="173">
        <v>-15423.8881</v>
      </c>
      <c r="L13" s="126"/>
      <c r="M13" s="126"/>
      <c r="N13" s="126"/>
    </row>
    <row r="14" spans="1:14" ht="20.100000000000001" customHeight="1" x14ac:dyDescent="0.2">
      <c r="A14" s="7" t="s">
        <v>75</v>
      </c>
      <c r="B14" s="80" t="s">
        <v>81</v>
      </c>
      <c r="C14" s="119">
        <f>SUM(C15:C19)</f>
        <v>84823.070729999992</v>
      </c>
      <c r="D14" s="119">
        <f t="shared" ref="D14:N14" si="3">SUM(D15:D19)</f>
        <v>85380.501560000004</v>
      </c>
      <c r="E14" s="119">
        <f t="shared" si="3"/>
        <v>86172.091079999998</v>
      </c>
      <c r="F14" s="119">
        <f t="shared" si="3"/>
        <v>89151.394909999988</v>
      </c>
      <c r="G14" s="119">
        <f t="shared" si="3"/>
        <v>89686.8554</v>
      </c>
      <c r="H14" s="119">
        <f t="shared" si="3"/>
        <v>90809.296009999991</v>
      </c>
      <c r="I14" s="119">
        <f t="shared" si="3"/>
        <v>79779.611650000006</v>
      </c>
      <c r="J14" s="119">
        <f t="shared" si="3"/>
        <v>81448.78138</v>
      </c>
      <c r="K14" s="119">
        <f t="shared" si="3"/>
        <v>82410.650559999995</v>
      </c>
      <c r="L14" s="119">
        <f t="shared" si="3"/>
        <v>0</v>
      </c>
      <c r="M14" s="119">
        <f t="shared" si="3"/>
        <v>0</v>
      </c>
      <c r="N14" s="119">
        <f t="shared" si="3"/>
        <v>0</v>
      </c>
    </row>
    <row r="15" spans="1:14" ht="20.100000000000001" customHeight="1" x14ac:dyDescent="0.2">
      <c r="A15" s="78">
        <v>1</v>
      </c>
      <c r="B15" s="5" t="s">
        <v>7</v>
      </c>
      <c r="C15" s="173">
        <v>1090.12428</v>
      </c>
      <c r="D15" s="173">
        <v>1089.2265</v>
      </c>
      <c r="E15" s="173">
        <v>1088.1734199999999</v>
      </c>
      <c r="F15" s="173">
        <v>1087.6614500000001</v>
      </c>
      <c r="G15" s="173">
        <v>1087.3051699999999</v>
      </c>
      <c r="H15" s="173">
        <v>1085.0690900000002</v>
      </c>
      <c r="I15" s="173">
        <v>1082.05151</v>
      </c>
      <c r="J15" s="173">
        <v>1082.05151</v>
      </c>
      <c r="K15" s="173">
        <v>1082.05151</v>
      </c>
      <c r="L15" s="126"/>
      <c r="M15" s="126"/>
      <c r="N15" s="126"/>
    </row>
    <row r="16" spans="1:14" ht="20.100000000000001" customHeight="1" x14ac:dyDescent="0.2">
      <c r="A16" s="78">
        <v>2</v>
      </c>
      <c r="B16" s="5" t="s">
        <v>5</v>
      </c>
      <c r="C16" s="173">
        <v>56558.700079999995</v>
      </c>
      <c r="D16" s="173">
        <v>57249.670420000002</v>
      </c>
      <c r="E16" s="173">
        <v>57951.825939999995</v>
      </c>
      <c r="F16" s="173">
        <v>59615.127329999996</v>
      </c>
      <c r="G16" s="173">
        <v>60272.509520000007</v>
      </c>
      <c r="H16" s="173">
        <v>61527.68118</v>
      </c>
      <c r="I16" s="173">
        <v>50637.391170000003</v>
      </c>
      <c r="J16" s="173">
        <v>52036.217600000004</v>
      </c>
      <c r="K16" s="173">
        <v>52894.295689999999</v>
      </c>
      <c r="L16" s="126"/>
      <c r="M16" s="126"/>
      <c r="N16" s="126"/>
    </row>
    <row r="17" spans="1:14" ht="20.100000000000001" customHeight="1" x14ac:dyDescent="0.2">
      <c r="A17" s="78">
        <v>3</v>
      </c>
      <c r="B17" s="8" t="s">
        <v>8</v>
      </c>
      <c r="C17" s="173">
        <v>763.90019999999993</v>
      </c>
      <c r="D17" s="173">
        <v>776.04246999999998</v>
      </c>
      <c r="E17" s="173">
        <v>1015.1975500000001</v>
      </c>
      <c r="F17" s="189">
        <v>2314.8879300000003</v>
      </c>
      <c r="G17" s="173">
        <v>2343.3155099999999</v>
      </c>
      <c r="H17" s="173">
        <v>2364.4963499999999</v>
      </c>
      <c r="I17" s="173">
        <v>2382.1226900000001</v>
      </c>
      <c r="J17" s="173">
        <v>2404.0063599999999</v>
      </c>
      <c r="K17" s="173">
        <v>2422.2204500000003</v>
      </c>
      <c r="L17" s="126"/>
      <c r="M17" s="126"/>
      <c r="N17" s="126"/>
    </row>
    <row r="18" spans="1:14" ht="20.100000000000001" customHeight="1" x14ac:dyDescent="0.2">
      <c r="A18" s="78">
        <v>4</v>
      </c>
      <c r="B18" s="78" t="s">
        <v>66</v>
      </c>
      <c r="C18" s="173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</row>
    <row r="19" spans="1:14" ht="20.100000000000001" customHeight="1" x14ac:dyDescent="0.2">
      <c r="A19" s="83">
        <v>5</v>
      </c>
      <c r="B19" s="5" t="s">
        <v>6</v>
      </c>
      <c r="C19" s="173">
        <v>26410.346170000001</v>
      </c>
      <c r="D19" s="173">
        <v>26265.562170000001</v>
      </c>
      <c r="E19" s="173">
        <v>26116.894170000003</v>
      </c>
      <c r="F19" s="173">
        <v>26133.718199999999</v>
      </c>
      <c r="G19" s="173">
        <v>25983.725200000001</v>
      </c>
      <c r="H19" s="173">
        <v>25832.04939</v>
      </c>
      <c r="I19" s="173">
        <v>25678.046280000002</v>
      </c>
      <c r="J19" s="173">
        <v>25926.50591</v>
      </c>
      <c r="K19" s="173">
        <v>26012.082910000001</v>
      </c>
      <c r="L19" s="119"/>
      <c r="M19" s="119"/>
      <c r="N19" s="119"/>
    </row>
    <row r="20" spans="1:14" ht="20.100000000000001" customHeight="1" x14ac:dyDescent="0.2">
      <c r="A20" s="82" t="s">
        <v>82</v>
      </c>
      <c r="B20" s="5" t="s">
        <v>70</v>
      </c>
      <c r="C20" s="173">
        <v>902.34406999999999</v>
      </c>
      <c r="D20" s="173">
        <v>921.52468999999996</v>
      </c>
      <c r="E20" s="173">
        <v>923.26168999999993</v>
      </c>
      <c r="F20" s="173">
        <v>915.93368999999996</v>
      </c>
      <c r="G20" s="173">
        <v>908.44253000000003</v>
      </c>
      <c r="H20" s="173">
        <v>901.13453000000004</v>
      </c>
      <c r="I20" s="173">
        <v>893.82653000000005</v>
      </c>
      <c r="J20" s="173">
        <v>886.51853000000006</v>
      </c>
      <c r="K20" s="173">
        <v>879.21053000000006</v>
      </c>
      <c r="L20" s="127"/>
      <c r="M20" s="127"/>
      <c r="N20" s="127"/>
    </row>
    <row r="21" spans="1:14" ht="20.100000000000001" customHeight="1" x14ac:dyDescent="0.2">
      <c r="A21" s="146"/>
      <c r="B21" s="147" t="s">
        <v>67</v>
      </c>
      <c r="C21" s="148">
        <f>C13+C14+C20</f>
        <v>66254.688450000001</v>
      </c>
      <c r="D21" s="148">
        <f t="shared" ref="D21:N21" si="4">D13+D14+D20</f>
        <v>67064.442820000011</v>
      </c>
      <c r="E21" s="148">
        <f t="shared" si="4"/>
        <v>67697.554189999995</v>
      </c>
      <c r="F21" s="148">
        <f t="shared" si="4"/>
        <v>69248.470499999996</v>
      </c>
      <c r="G21" s="148">
        <f t="shared" si="4"/>
        <v>67685.166549999994</v>
      </c>
      <c r="H21" s="148">
        <f t="shared" si="4"/>
        <v>68789.347909999997</v>
      </c>
      <c r="I21" s="148">
        <f t="shared" si="4"/>
        <v>67840.843950000009</v>
      </c>
      <c r="J21" s="148">
        <f t="shared" si="4"/>
        <v>67801.81263</v>
      </c>
      <c r="K21" s="148">
        <f t="shared" si="4"/>
        <v>67865.972989999995</v>
      </c>
      <c r="L21" s="148">
        <f t="shared" si="4"/>
        <v>0</v>
      </c>
      <c r="M21" s="148">
        <f t="shared" si="4"/>
        <v>0</v>
      </c>
      <c r="N21" s="148">
        <f t="shared" si="4"/>
        <v>0</v>
      </c>
    </row>
    <row r="22" spans="1:14" ht="20.100000000000001" customHeight="1" x14ac:dyDescent="0.2">
      <c r="A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0.100000000000001" customHeight="1" x14ac:dyDescent="0.2">
      <c r="A23" s="11"/>
      <c r="B23" s="47" t="s">
        <v>48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ht="20.100000000000001" customHeight="1" x14ac:dyDescent="0.2">
      <c r="A24" s="11"/>
      <c r="B24" s="30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ht="20.100000000000001" customHeight="1" x14ac:dyDescent="0.2">
      <c r="A25" s="11"/>
      <c r="B25" s="12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ht="20.100000000000001" customHeight="1" x14ac:dyDescent="0.2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0.100000000000001" customHeight="1" x14ac:dyDescent="0.2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">
      <c r="A28" s="30"/>
      <c r="B28" s="30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x14ac:dyDescent="0.2">
      <c r="A29" s="30"/>
      <c r="B29" s="30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x14ac:dyDescent="0.2">
      <c r="A30" s="30"/>
      <c r="B30" s="30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x14ac:dyDescent="0.2">
      <c r="A31" s="30"/>
      <c r="B31" s="30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x14ac:dyDescent="0.2">
      <c r="A32" s="30"/>
      <c r="B32" s="30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x14ac:dyDescent="0.2">
      <c r="A33" s="30"/>
      <c r="B33" s="30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x14ac:dyDescent="0.2">
      <c r="A34" s="30"/>
      <c r="B34" s="30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x14ac:dyDescent="0.2">
      <c r="A35" s="30"/>
      <c r="B35" s="30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x14ac:dyDescent="0.2">
      <c r="A36" s="30"/>
      <c r="B36" s="30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x14ac:dyDescent="0.2">
      <c r="A37" s="30"/>
      <c r="B37" s="30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workbookViewId="0"/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31"/>
      <c r="B1" s="30" t="str">
        <f>Cover!A9</f>
        <v>Univerzitná nemocnica Martin</v>
      </c>
      <c r="C1" s="132"/>
      <c r="D1" s="133"/>
      <c r="E1" s="133"/>
      <c r="F1" s="133"/>
      <c r="G1" s="133"/>
      <c r="H1" s="48"/>
    </row>
    <row r="2" spans="1:28" ht="24.75" customHeight="1" thickBot="1" x14ac:dyDescent="0.25">
      <c r="A2" s="238" t="s">
        <v>0</v>
      </c>
      <c r="B2" s="239"/>
      <c r="C2" s="205" t="s">
        <v>128</v>
      </c>
      <c r="D2" s="205" t="s">
        <v>115</v>
      </c>
      <c r="E2" s="205" t="s">
        <v>117</v>
      </c>
      <c r="F2" s="205" t="s">
        <v>118</v>
      </c>
      <c r="G2" s="205" t="s">
        <v>119</v>
      </c>
      <c r="H2" s="205" t="s">
        <v>124</v>
      </c>
      <c r="I2" s="205" t="s">
        <v>120</v>
      </c>
      <c r="J2" s="205" t="s">
        <v>122</v>
      </c>
      <c r="K2" s="205" t="s">
        <v>129</v>
      </c>
      <c r="L2" s="205" t="s">
        <v>121</v>
      </c>
      <c r="M2" s="205" t="s">
        <v>123</v>
      </c>
      <c r="N2" s="149" t="s">
        <v>130</v>
      </c>
    </row>
    <row r="3" spans="1:28" ht="18" customHeight="1" x14ac:dyDescent="0.25">
      <c r="A3" s="167" t="s">
        <v>87</v>
      </c>
      <c r="B3" s="168"/>
      <c r="C3" s="169">
        <v>1350</v>
      </c>
      <c r="D3" s="188">
        <f t="shared" ref="D3:L3" si="0">C40</f>
        <v>107</v>
      </c>
      <c r="E3" s="215">
        <f t="shared" si="0"/>
        <v>57</v>
      </c>
      <c r="F3" s="215">
        <f t="shared" si="0"/>
        <v>9</v>
      </c>
      <c r="G3" s="215">
        <f t="shared" si="0"/>
        <v>102</v>
      </c>
      <c r="H3" s="215">
        <f t="shared" si="0"/>
        <v>97</v>
      </c>
      <c r="I3" s="215">
        <f t="shared" si="0"/>
        <v>1211</v>
      </c>
      <c r="J3" s="215">
        <f t="shared" si="0"/>
        <v>1225</v>
      </c>
      <c r="K3" s="215">
        <f t="shared" si="0"/>
        <v>1281</v>
      </c>
      <c r="L3" s="215">
        <f t="shared" si="0"/>
        <v>22</v>
      </c>
      <c r="M3" s="215">
        <f>L40</f>
        <v>227</v>
      </c>
      <c r="N3" s="170">
        <f>M40</f>
        <v>91</v>
      </c>
    </row>
    <row r="4" spans="1:28" x14ac:dyDescent="0.2">
      <c r="A4" s="233" t="s">
        <v>56</v>
      </c>
      <c r="B4" s="234"/>
      <c r="C4" s="212"/>
      <c r="D4" s="212"/>
      <c r="E4" s="212"/>
      <c r="F4" s="212"/>
      <c r="G4" s="190"/>
      <c r="H4" s="212"/>
      <c r="I4" s="212"/>
      <c r="J4" s="213"/>
      <c r="K4" s="214"/>
      <c r="L4" s="212"/>
      <c r="M4" s="212"/>
      <c r="N4" s="166"/>
    </row>
    <row r="5" spans="1:28" ht="14.1" customHeight="1" x14ac:dyDescent="0.2">
      <c r="A5" s="103"/>
      <c r="B5" s="102" t="s">
        <v>57</v>
      </c>
      <c r="C5" s="96"/>
      <c r="D5" s="201"/>
      <c r="E5" s="201"/>
      <c r="F5" s="201"/>
      <c r="G5" s="202"/>
      <c r="H5" s="201"/>
      <c r="I5" s="202"/>
      <c r="J5" s="201"/>
      <c r="K5" s="201"/>
      <c r="L5" s="201"/>
      <c r="M5" s="201"/>
      <c r="N5" s="97"/>
      <c r="O5" s="62"/>
      <c r="Q5" s="63"/>
      <c r="R5" s="63"/>
      <c r="T5" s="63"/>
      <c r="U5" s="63"/>
      <c r="V5" s="64"/>
      <c r="W5" s="64"/>
      <c r="X5" s="64"/>
      <c r="Y5" s="64"/>
      <c r="Z5" s="64"/>
      <c r="AA5" s="64"/>
      <c r="AB5" s="64"/>
    </row>
    <row r="6" spans="1:28" ht="14.1" customHeight="1" x14ac:dyDescent="0.2">
      <c r="A6" s="103"/>
      <c r="B6" s="102" t="s">
        <v>58</v>
      </c>
      <c r="C6" s="96">
        <v>0</v>
      </c>
      <c r="D6" s="201">
        <v>0</v>
      </c>
      <c r="E6" s="201">
        <v>0</v>
      </c>
      <c r="F6" s="201">
        <v>0</v>
      </c>
      <c r="G6" s="202">
        <v>0</v>
      </c>
      <c r="H6" s="201">
        <v>0</v>
      </c>
      <c r="I6" s="202">
        <v>0</v>
      </c>
      <c r="J6" s="201">
        <v>0</v>
      </c>
      <c r="K6" s="201">
        <v>0</v>
      </c>
      <c r="L6" s="201">
        <v>0</v>
      </c>
      <c r="M6" s="201">
        <v>0</v>
      </c>
      <c r="N6" s="97">
        <v>0</v>
      </c>
      <c r="O6" s="62"/>
      <c r="V6" s="64"/>
      <c r="W6" s="64"/>
      <c r="X6" s="64"/>
      <c r="Y6" s="64"/>
      <c r="Z6" s="64"/>
      <c r="AA6" s="64"/>
      <c r="AB6" s="64"/>
    </row>
    <row r="7" spans="1:28" ht="14.1" customHeight="1" x14ac:dyDescent="0.2">
      <c r="A7" s="103"/>
      <c r="B7" s="102" t="s">
        <v>59</v>
      </c>
      <c r="C7" s="96">
        <v>0</v>
      </c>
      <c r="D7" s="201">
        <v>0</v>
      </c>
      <c r="E7" s="201">
        <v>0</v>
      </c>
      <c r="F7" s="201">
        <v>0</v>
      </c>
      <c r="G7" s="202">
        <v>0</v>
      </c>
      <c r="H7" s="201">
        <v>0</v>
      </c>
      <c r="I7" s="202">
        <v>0</v>
      </c>
      <c r="J7" s="201">
        <v>0</v>
      </c>
      <c r="K7" s="201">
        <v>0</v>
      </c>
      <c r="L7" s="201">
        <v>0</v>
      </c>
      <c r="M7" s="201">
        <v>0</v>
      </c>
      <c r="N7" s="97">
        <v>0</v>
      </c>
      <c r="O7" s="62"/>
      <c r="V7" s="64"/>
      <c r="W7" s="64"/>
      <c r="X7" s="64"/>
      <c r="Y7" s="64"/>
      <c r="Z7" s="64"/>
      <c r="AA7" s="64"/>
      <c r="AB7" s="64"/>
    </row>
    <row r="8" spans="1:28" ht="14.1" customHeight="1" thickBot="1" x14ac:dyDescent="0.25">
      <c r="A8" s="134"/>
      <c r="B8" s="135" t="s">
        <v>63</v>
      </c>
      <c r="C8" s="136">
        <v>3</v>
      </c>
      <c r="D8" s="203">
        <v>3</v>
      </c>
      <c r="E8" s="203">
        <v>3</v>
      </c>
      <c r="F8" s="203">
        <v>3</v>
      </c>
      <c r="G8" s="204">
        <v>3</v>
      </c>
      <c r="H8" s="203">
        <v>3</v>
      </c>
      <c r="I8" s="204">
        <v>3</v>
      </c>
      <c r="J8" s="203">
        <v>3</v>
      </c>
      <c r="K8" s="203">
        <v>3</v>
      </c>
      <c r="L8" s="203">
        <v>3</v>
      </c>
      <c r="M8" s="203">
        <v>3</v>
      </c>
      <c r="N8" s="137">
        <v>3</v>
      </c>
      <c r="O8" s="62"/>
      <c r="Q8" s="63"/>
      <c r="V8" s="64"/>
      <c r="W8" s="64"/>
      <c r="X8" s="64"/>
      <c r="Y8" s="64"/>
      <c r="Z8" s="64"/>
      <c r="AA8" s="64"/>
      <c r="AB8" s="64"/>
    </row>
    <row r="9" spans="1:28" ht="14.1" customHeight="1" x14ac:dyDescent="0.2">
      <c r="A9" s="152" t="s">
        <v>34</v>
      </c>
      <c r="B9" s="153"/>
      <c r="C9" s="217">
        <f>C17</f>
        <v>4909</v>
      </c>
      <c r="D9" s="217">
        <f t="shared" ref="D9:N9" si="1">D17</f>
        <v>6406</v>
      </c>
      <c r="E9" s="217">
        <f t="shared" si="1"/>
        <v>6497</v>
      </c>
      <c r="F9" s="217">
        <f t="shared" si="1"/>
        <v>6357</v>
      </c>
      <c r="G9" s="217">
        <f t="shared" si="1"/>
        <v>7655</v>
      </c>
      <c r="H9" s="217">
        <f t="shared" si="1"/>
        <v>7590</v>
      </c>
      <c r="I9" s="217">
        <f t="shared" si="1"/>
        <v>6429</v>
      </c>
      <c r="J9" s="217">
        <f t="shared" si="1"/>
        <v>6364</v>
      </c>
      <c r="K9" s="217">
        <f t="shared" si="1"/>
        <v>5387</v>
      </c>
      <c r="L9" s="217">
        <f t="shared" si="1"/>
        <v>7964</v>
      </c>
      <c r="M9" s="217">
        <f t="shared" si="1"/>
        <v>6499</v>
      </c>
      <c r="N9" s="221">
        <f t="shared" si="1"/>
        <v>6640</v>
      </c>
    </row>
    <row r="10" spans="1:28" ht="14.1" customHeight="1" x14ac:dyDescent="0.2">
      <c r="A10" s="57"/>
      <c r="B10" s="104" t="s">
        <v>12</v>
      </c>
      <c r="C10" s="42">
        <v>4169</v>
      </c>
      <c r="D10" s="197">
        <v>4898</v>
      </c>
      <c r="E10" s="197">
        <v>4760</v>
      </c>
      <c r="F10" s="196">
        <v>4722</v>
      </c>
      <c r="G10" s="197">
        <v>5429</v>
      </c>
      <c r="H10" s="196">
        <v>4616</v>
      </c>
      <c r="I10" s="196">
        <v>4820</v>
      </c>
      <c r="J10" s="196">
        <v>4708</v>
      </c>
      <c r="K10" s="196">
        <v>4808</v>
      </c>
      <c r="L10" s="196">
        <v>4884</v>
      </c>
      <c r="M10" s="196">
        <v>4804</v>
      </c>
      <c r="N10" s="65">
        <v>4750</v>
      </c>
      <c r="Q10" s="63"/>
      <c r="V10" s="64"/>
      <c r="W10" s="64"/>
      <c r="X10" s="64"/>
      <c r="Y10" s="64"/>
      <c r="Z10" s="64"/>
      <c r="AA10" s="64"/>
      <c r="AB10" s="64"/>
    </row>
    <row r="11" spans="1:28" ht="14.1" customHeight="1" x14ac:dyDescent="0.2">
      <c r="A11" s="57"/>
      <c r="B11" s="104" t="s">
        <v>13</v>
      </c>
      <c r="C11" s="42">
        <v>9</v>
      </c>
      <c r="D11" s="197">
        <v>1116</v>
      </c>
      <c r="E11" s="197">
        <v>1277</v>
      </c>
      <c r="F11" s="196">
        <v>1278</v>
      </c>
      <c r="G11" s="197">
        <v>1323</v>
      </c>
      <c r="H11" s="196">
        <v>2416</v>
      </c>
      <c r="I11" s="196">
        <v>1210</v>
      </c>
      <c r="J11" s="196">
        <v>1250</v>
      </c>
      <c r="K11" s="196">
        <v>19</v>
      </c>
      <c r="L11" s="196">
        <v>2443</v>
      </c>
      <c r="M11" s="196">
        <v>1240</v>
      </c>
      <c r="N11" s="65">
        <v>1240</v>
      </c>
      <c r="V11" s="64"/>
      <c r="W11" s="64"/>
      <c r="X11" s="64"/>
      <c r="Y11" s="64"/>
      <c r="Z11" s="64"/>
      <c r="AA11" s="64"/>
      <c r="AB11" s="64"/>
    </row>
    <row r="12" spans="1:28" ht="14.1" customHeight="1" x14ac:dyDescent="0.2">
      <c r="A12" s="57"/>
      <c r="B12" s="104" t="s">
        <v>14</v>
      </c>
      <c r="C12" s="42">
        <v>270</v>
      </c>
      <c r="D12" s="197">
        <v>252</v>
      </c>
      <c r="E12" s="197">
        <v>246</v>
      </c>
      <c r="F12" s="196">
        <v>245</v>
      </c>
      <c r="G12" s="197">
        <v>254</v>
      </c>
      <c r="H12" s="196">
        <v>262</v>
      </c>
      <c r="I12" s="196">
        <v>257</v>
      </c>
      <c r="J12" s="196">
        <v>256</v>
      </c>
      <c r="K12" s="196">
        <v>256</v>
      </c>
      <c r="L12" s="196">
        <v>253</v>
      </c>
      <c r="M12" s="196">
        <v>255</v>
      </c>
      <c r="N12" s="65">
        <v>250</v>
      </c>
      <c r="P12" s="235"/>
      <c r="Q12" s="235"/>
      <c r="V12" s="64"/>
      <c r="W12" s="64"/>
      <c r="X12" s="64"/>
      <c r="Y12" s="64"/>
      <c r="Z12" s="64"/>
      <c r="AA12" s="64"/>
      <c r="AB12" s="64"/>
    </row>
    <row r="13" spans="1:28" ht="14.1" customHeight="1" x14ac:dyDescent="0.2">
      <c r="A13" s="154"/>
      <c r="B13" s="155" t="s">
        <v>35</v>
      </c>
      <c r="C13" s="206">
        <f>C10+C11+C12</f>
        <v>4448</v>
      </c>
      <c r="D13" s="206">
        <f t="shared" ref="D13:N13" si="2">D10+D11+D12</f>
        <v>6266</v>
      </c>
      <c r="E13" s="206">
        <f t="shared" si="2"/>
        <v>6283</v>
      </c>
      <c r="F13" s="206">
        <f t="shared" si="2"/>
        <v>6245</v>
      </c>
      <c r="G13" s="206">
        <f t="shared" si="2"/>
        <v>7006</v>
      </c>
      <c r="H13" s="206">
        <f t="shared" si="2"/>
        <v>7294</v>
      </c>
      <c r="I13" s="206">
        <f t="shared" si="2"/>
        <v>6287</v>
      </c>
      <c r="J13" s="206">
        <f t="shared" si="2"/>
        <v>6214</v>
      </c>
      <c r="K13" s="206">
        <f t="shared" si="2"/>
        <v>5083</v>
      </c>
      <c r="L13" s="206">
        <f t="shared" si="2"/>
        <v>7580</v>
      </c>
      <c r="M13" s="206">
        <f t="shared" si="2"/>
        <v>6299</v>
      </c>
      <c r="N13" s="176">
        <f t="shared" si="2"/>
        <v>6240</v>
      </c>
    </row>
    <row r="14" spans="1:28" ht="14.1" customHeight="1" x14ac:dyDescent="0.2">
      <c r="A14" s="57"/>
      <c r="B14" s="102" t="s">
        <v>36</v>
      </c>
      <c r="C14" s="42">
        <v>461</v>
      </c>
      <c r="D14" s="197">
        <v>140</v>
      </c>
      <c r="E14" s="197">
        <v>214</v>
      </c>
      <c r="F14" s="196">
        <v>112</v>
      </c>
      <c r="G14" s="197">
        <v>649</v>
      </c>
      <c r="H14" s="196">
        <v>296</v>
      </c>
      <c r="I14" s="196">
        <v>142</v>
      </c>
      <c r="J14" s="199">
        <v>150</v>
      </c>
      <c r="K14" s="196">
        <v>304</v>
      </c>
      <c r="L14" s="196">
        <v>384</v>
      </c>
      <c r="M14" s="196">
        <v>200</v>
      </c>
      <c r="N14" s="65">
        <v>400</v>
      </c>
      <c r="P14" s="63"/>
      <c r="Q14" s="63"/>
      <c r="V14" s="64"/>
      <c r="W14" s="64"/>
      <c r="X14" s="64"/>
      <c r="Y14" s="64"/>
      <c r="Z14" s="64"/>
      <c r="AA14" s="64"/>
      <c r="AB14" s="64"/>
    </row>
    <row r="15" spans="1:28" ht="14.1" customHeight="1" x14ac:dyDescent="0.2">
      <c r="A15" s="98"/>
      <c r="B15" s="102" t="s">
        <v>61</v>
      </c>
      <c r="C15" s="99">
        <v>0</v>
      </c>
      <c r="D15" s="202">
        <v>0</v>
      </c>
      <c r="E15" s="202">
        <v>0</v>
      </c>
      <c r="F15" s="201">
        <v>0</v>
      </c>
      <c r="G15" s="202">
        <v>0</v>
      </c>
      <c r="H15" s="201">
        <v>0</v>
      </c>
      <c r="I15" s="201">
        <v>0</v>
      </c>
      <c r="J15" s="201">
        <v>0</v>
      </c>
      <c r="K15" s="201">
        <v>0</v>
      </c>
      <c r="L15" s="201">
        <v>0</v>
      </c>
      <c r="M15" s="201">
        <v>0</v>
      </c>
      <c r="N15" s="97">
        <v>0</v>
      </c>
      <c r="O15" s="62"/>
      <c r="P15" s="63"/>
      <c r="Q15" s="63"/>
      <c r="V15" s="64"/>
      <c r="W15" s="64"/>
      <c r="X15" s="64"/>
      <c r="Y15" s="64"/>
      <c r="Z15" s="64"/>
      <c r="AA15" s="64"/>
      <c r="AB15" s="64"/>
    </row>
    <row r="16" spans="1:28" ht="14.1" customHeight="1" x14ac:dyDescent="0.2">
      <c r="A16" s="98"/>
      <c r="B16" s="102" t="s">
        <v>60</v>
      </c>
      <c r="C16" s="99">
        <v>0</v>
      </c>
      <c r="D16" s="202">
        <v>0</v>
      </c>
      <c r="E16" s="202">
        <v>0</v>
      </c>
      <c r="F16" s="201">
        <v>0</v>
      </c>
      <c r="G16" s="202">
        <v>0</v>
      </c>
      <c r="H16" s="201">
        <v>0</v>
      </c>
      <c r="I16" s="201">
        <v>0</v>
      </c>
      <c r="J16" s="201">
        <v>0</v>
      </c>
      <c r="K16" s="201">
        <v>0</v>
      </c>
      <c r="L16" s="201">
        <v>0</v>
      </c>
      <c r="M16" s="201">
        <v>0</v>
      </c>
      <c r="N16" s="97">
        <v>0</v>
      </c>
      <c r="O16" s="62"/>
      <c r="P16" s="63"/>
      <c r="Q16" s="63"/>
      <c r="V16" s="64"/>
      <c r="W16" s="64"/>
      <c r="X16" s="64"/>
      <c r="Y16" s="64"/>
      <c r="Z16" s="64"/>
      <c r="AA16" s="64"/>
      <c r="AB16" s="64"/>
    </row>
    <row r="17" spans="1:28" ht="14.1" customHeight="1" thickBot="1" x14ac:dyDescent="0.25">
      <c r="A17" s="160"/>
      <c r="B17" s="161" t="s">
        <v>64</v>
      </c>
      <c r="C17" s="210">
        <f>SUM(C13:C16)</f>
        <v>4909</v>
      </c>
      <c r="D17" s="210">
        <f t="shared" ref="D17:N17" si="3">SUM(D13:D16)</f>
        <v>6406</v>
      </c>
      <c r="E17" s="210">
        <f t="shared" si="3"/>
        <v>6497</v>
      </c>
      <c r="F17" s="210">
        <f t="shared" si="3"/>
        <v>6357</v>
      </c>
      <c r="G17" s="210">
        <f t="shared" si="3"/>
        <v>7655</v>
      </c>
      <c r="H17" s="210">
        <f t="shared" si="3"/>
        <v>7590</v>
      </c>
      <c r="I17" s="210">
        <f t="shared" si="3"/>
        <v>6429</v>
      </c>
      <c r="J17" s="210">
        <f t="shared" si="3"/>
        <v>6364</v>
      </c>
      <c r="K17" s="210">
        <f t="shared" si="3"/>
        <v>5387</v>
      </c>
      <c r="L17" s="210">
        <f t="shared" si="3"/>
        <v>7964</v>
      </c>
      <c r="M17" s="210">
        <f t="shared" si="3"/>
        <v>6499</v>
      </c>
      <c r="N17" s="162">
        <f t="shared" si="3"/>
        <v>6640</v>
      </c>
    </row>
    <row r="18" spans="1:28" ht="14.1" customHeight="1" x14ac:dyDescent="0.2">
      <c r="A18" s="150" t="s">
        <v>37</v>
      </c>
      <c r="B18" s="151"/>
      <c r="C18" s="209">
        <f>C38</f>
        <v>6152</v>
      </c>
      <c r="D18" s="209">
        <f t="shared" ref="D18:N18" si="4">D38</f>
        <v>6456</v>
      </c>
      <c r="E18" s="209">
        <f t="shared" si="4"/>
        <v>6545</v>
      </c>
      <c r="F18" s="209">
        <f t="shared" si="4"/>
        <v>6264</v>
      </c>
      <c r="G18" s="209">
        <f t="shared" si="4"/>
        <v>7660</v>
      </c>
      <c r="H18" s="209">
        <f t="shared" si="4"/>
        <v>6476</v>
      </c>
      <c r="I18" s="209">
        <f t="shared" si="4"/>
        <v>6415</v>
      </c>
      <c r="J18" s="209">
        <f t="shared" si="4"/>
        <v>6308</v>
      </c>
      <c r="K18" s="209">
        <f t="shared" si="4"/>
        <v>6646</v>
      </c>
      <c r="L18" s="209">
        <f t="shared" si="4"/>
        <v>7759</v>
      </c>
      <c r="M18" s="209">
        <f t="shared" si="4"/>
        <v>6635</v>
      </c>
      <c r="N18" s="222">
        <f t="shared" si="4"/>
        <v>6655</v>
      </c>
    </row>
    <row r="19" spans="1:28" ht="14.1" customHeight="1" x14ac:dyDescent="0.2">
      <c r="A19" s="58"/>
      <c r="B19" s="105" t="s">
        <v>89</v>
      </c>
      <c r="C19" s="42">
        <v>2512</v>
      </c>
      <c r="D19" s="197">
        <v>2563</v>
      </c>
      <c r="E19" s="197">
        <v>2452</v>
      </c>
      <c r="F19" s="197">
        <v>2594</v>
      </c>
      <c r="G19" s="197">
        <v>2581</v>
      </c>
      <c r="H19" s="197">
        <v>2697</v>
      </c>
      <c r="I19" s="197">
        <v>2683</v>
      </c>
      <c r="J19" s="197">
        <v>2775</v>
      </c>
      <c r="K19" s="196">
        <v>2800</v>
      </c>
      <c r="L19" s="197">
        <v>2799</v>
      </c>
      <c r="M19" s="197">
        <v>2700</v>
      </c>
      <c r="N19" s="66">
        <v>2700</v>
      </c>
      <c r="P19" s="67"/>
      <c r="V19" s="64"/>
      <c r="W19" s="64"/>
      <c r="X19" s="64"/>
      <c r="Y19" s="64"/>
      <c r="Z19" s="64"/>
      <c r="AA19" s="64"/>
      <c r="AB19" s="64"/>
    </row>
    <row r="20" spans="1:28" ht="14.1" customHeight="1" x14ac:dyDescent="0.2">
      <c r="A20" s="59"/>
      <c r="B20" s="106" t="s">
        <v>90</v>
      </c>
      <c r="C20" s="42">
        <v>1340</v>
      </c>
      <c r="D20" s="197">
        <v>1367</v>
      </c>
      <c r="E20" s="197">
        <v>1309</v>
      </c>
      <c r="F20" s="197">
        <v>1373</v>
      </c>
      <c r="G20" s="197">
        <v>1382</v>
      </c>
      <c r="H20" s="197">
        <v>1440</v>
      </c>
      <c r="I20" s="197">
        <v>693</v>
      </c>
      <c r="J20" s="197">
        <v>719</v>
      </c>
      <c r="K20" s="196">
        <v>728</v>
      </c>
      <c r="L20" s="197">
        <v>722</v>
      </c>
      <c r="M20" s="197">
        <v>700</v>
      </c>
      <c r="N20" s="66">
        <v>700</v>
      </c>
      <c r="P20" s="68"/>
      <c r="V20" s="64"/>
      <c r="W20" s="64"/>
      <c r="X20" s="64"/>
      <c r="Y20" s="64"/>
      <c r="Z20" s="64"/>
      <c r="AA20" s="64"/>
      <c r="AB20" s="64"/>
    </row>
    <row r="21" spans="1:28" ht="14.1" customHeight="1" x14ac:dyDescent="0.2">
      <c r="A21" s="58"/>
      <c r="B21" s="105" t="s">
        <v>38</v>
      </c>
      <c r="C21" s="42">
        <v>0</v>
      </c>
      <c r="D21" s="197">
        <v>0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  <c r="J21" s="200">
        <v>0</v>
      </c>
      <c r="K21" s="196">
        <v>0</v>
      </c>
      <c r="L21" s="197">
        <v>0</v>
      </c>
      <c r="M21" s="197">
        <v>0</v>
      </c>
      <c r="N21" s="66">
        <v>0</v>
      </c>
      <c r="V21" s="64"/>
      <c r="W21" s="64"/>
      <c r="X21" s="64"/>
      <c r="Y21" s="64"/>
      <c r="Z21" s="64"/>
      <c r="AA21" s="64"/>
      <c r="AB21" s="64"/>
    </row>
    <row r="22" spans="1:28" ht="14.1" customHeight="1" x14ac:dyDescent="0.2">
      <c r="A22" s="156"/>
      <c r="B22" s="157" t="s">
        <v>39</v>
      </c>
      <c r="C22" s="207">
        <f>SUM(C19:C21)</f>
        <v>3852</v>
      </c>
      <c r="D22" s="207">
        <f t="shared" ref="D22:N22" si="5">SUM(D19:D21)</f>
        <v>3930</v>
      </c>
      <c r="E22" s="207">
        <f t="shared" si="5"/>
        <v>3761</v>
      </c>
      <c r="F22" s="207">
        <f t="shared" si="5"/>
        <v>3967</v>
      </c>
      <c r="G22" s="207">
        <f t="shared" si="5"/>
        <v>3963</v>
      </c>
      <c r="H22" s="207">
        <f t="shared" si="5"/>
        <v>4137</v>
      </c>
      <c r="I22" s="207">
        <f t="shared" si="5"/>
        <v>3376</v>
      </c>
      <c r="J22" s="207">
        <f t="shared" si="5"/>
        <v>3494</v>
      </c>
      <c r="K22" s="207">
        <f t="shared" si="5"/>
        <v>3528</v>
      </c>
      <c r="L22" s="207">
        <f t="shared" si="5"/>
        <v>3521</v>
      </c>
      <c r="M22" s="207">
        <f t="shared" si="5"/>
        <v>3400</v>
      </c>
      <c r="N22" s="158">
        <f t="shared" si="5"/>
        <v>3400</v>
      </c>
    </row>
    <row r="23" spans="1:28" ht="14.1" customHeight="1" x14ac:dyDescent="0.2">
      <c r="A23" s="60"/>
      <c r="B23" s="107" t="s">
        <v>20</v>
      </c>
      <c r="C23" s="42">
        <v>734</v>
      </c>
      <c r="D23" s="197">
        <v>555</v>
      </c>
      <c r="E23" s="197">
        <v>473</v>
      </c>
      <c r="F23" s="197">
        <v>336</v>
      </c>
      <c r="G23" s="197">
        <v>434</v>
      </c>
      <c r="H23" s="197">
        <v>736</v>
      </c>
      <c r="I23" s="197">
        <v>1034</v>
      </c>
      <c r="J23" s="196">
        <v>964</v>
      </c>
      <c r="K23" s="196">
        <v>640</v>
      </c>
      <c r="L23" s="197">
        <v>850</v>
      </c>
      <c r="M23" s="197">
        <v>900</v>
      </c>
      <c r="N23" s="66">
        <v>700</v>
      </c>
      <c r="P23" s="48"/>
      <c r="V23" s="64"/>
      <c r="W23" s="64"/>
      <c r="X23" s="64"/>
      <c r="Y23" s="64"/>
      <c r="Z23" s="64"/>
      <c r="AA23" s="64"/>
      <c r="AB23" s="64"/>
    </row>
    <row r="24" spans="1:28" ht="14.1" customHeight="1" x14ac:dyDescent="0.2">
      <c r="A24" s="60"/>
      <c r="B24" s="107" t="s">
        <v>83</v>
      </c>
      <c r="C24" s="42">
        <v>0</v>
      </c>
      <c r="D24" s="197">
        <v>140</v>
      </c>
      <c r="E24" s="197">
        <v>141</v>
      </c>
      <c r="F24" s="197">
        <v>0</v>
      </c>
      <c r="G24" s="197">
        <v>158</v>
      </c>
      <c r="H24" s="197">
        <v>0</v>
      </c>
      <c r="I24" s="197">
        <v>164</v>
      </c>
      <c r="J24" s="196">
        <v>0</v>
      </c>
      <c r="K24" s="196">
        <v>0</v>
      </c>
      <c r="L24" s="197">
        <v>300</v>
      </c>
      <c r="M24" s="197">
        <v>150</v>
      </c>
      <c r="N24" s="66">
        <v>300</v>
      </c>
      <c r="P24" s="48"/>
      <c r="V24" s="64"/>
      <c r="W24" s="64"/>
      <c r="X24" s="64"/>
      <c r="Y24" s="64"/>
      <c r="Z24" s="64"/>
      <c r="AA24" s="64"/>
      <c r="AB24" s="64"/>
    </row>
    <row r="25" spans="1:28" ht="14.1" customHeight="1" x14ac:dyDescent="0.2">
      <c r="A25" s="60"/>
      <c r="B25" s="107" t="s">
        <v>84</v>
      </c>
      <c r="C25" s="42">
        <v>56</v>
      </c>
      <c r="D25" s="197">
        <v>80</v>
      </c>
      <c r="E25" s="197">
        <v>168</v>
      </c>
      <c r="F25" s="197">
        <v>156</v>
      </c>
      <c r="G25" s="197">
        <v>164</v>
      </c>
      <c r="H25" s="197">
        <v>48</v>
      </c>
      <c r="I25" s="197">
        <v>218</v>
      </c>
      <c r="J25" s="196">
        <v>145</v>
      </c>
      <c r="K25" s="196">
        <v>88</v>
      </c>
      <c r="L25" s="197">
        <v>240</v>
      </c>
      <c r="M25" s="197">
        <v>100</v>
      </c>
      <c r="N25" s="66">
        <v>200</v>
      </c>
      <c r="P25" s="48"/>
      <c r="V25" s="64"/>
      <c r="W25" s="64"/>
      <c r="X25" s="64"/>
      <c r="Y25" s="64"/>
      <c r="Z25" s="64"/>
      <c r="AA25" s="64"/>
      <c r="AB25" s="64"/>
    </row>
    <row r="26" spans="1:28" ht="14.1" customHeight="1" x14ac:dyDescent="0.2">
      <c r="A26" s="60"/>
      <c r="B26" s="107" t="s">
        <v>86</v>
      </c>
      <c r="C26" s="42">
        <v>796</v>
      </c>
      <c r="D26" s="197">
        <v>999</v>
      </c>
      <c r="E26" s="197">
        <v>1071</v>
      </c>
      <c r="F26" s="197">
        <v>1141</v>
      </c>
      <c r="G26" s="197">
        <v>1755</v>
      </c>
      <c r="H26" s="197">
        <v>506</v>
      </c>
      <c r="I26" s="197">
        <v>904</v>
      </c>
      <c r="J26" s="196">
        <v>878</v>
      </c>
      <c r="K26" s="196">
        <v>1557</v>
      </c>
      <c r="L26" s="197">
        <v>1600</v>
      </c>
      <c r="M26" s="197">
        <v>1000</v>
      </c>
      <c r="N26" s="66">
        <v>1000</v>
      </c>
      <c r="P26" s="48"/>
      <c r="V26" s="64"/>
      <c r="W26" s="64"/>
      <c r="X26" s="64"/>
      <c r="Y26" s="64"/>
      <c r="Z26" s="64"/>
      <c r="AA26" s="64"/>
      <c r="AB26" s="64"/>
    </row>
    <row r="27" spans="1:28" ht="14.1" customHeight="1" x14ac:dyDescent="0.2">
      <c r="A27" s="60"/>
      <c r="B27" s="107" t="s">
        <v>21</v>
      </c>
      <c r="C27" s="42">
        <v>171</v>
      </c>
      <c r="D27" s="197">
        <v>208</v>
      </c>
      <c r="E27" s="197">
        <v>183</v>
      </c>
      <c r="F27" s="197">
        <v>155</v>
      </c>
      <c r="G27" s="197">
        <v>181</v>
      </c>
      <c r="H27" s="197">
        <v>136</v>
      </c>
      <c r="I27" s="197">
        <v>89</v>
      </c>
      <c r="J27" s="196">
        <v>193</v>
      </c>
      <c r="K27" s="196">
        <v>190</v>
      </c>
      <c r="L27" s="197">
        <v>184</v>
      </c>
      <c r="M27" s="197">
        <v>200</v>
      </c>
      <c r="N27" s="66">
        <v>200</v>
      </c>
      <c r="P27" s="48"/>
      <c r="Y27" s="68"/>
      <c r="AB27" s="64"/>
    </row>
    <row r="28" spans="1:28" ht="14.1" customHeight="1" x14ac:dyDescent="0.2">
      <c r="A28" s="156"/>
      <c r="B28" s="157" t="s">
        <v>22</v>
      </c>
      <c r="C28" s="207">
        <f t="shared" ref="C28:N28" si="6">SUM(C23:C27)</f>
        <v>1757</v>
      </c>
      <c r="D28" s="207">
        <f t="shared" si="6"/>
        <v>1982</v>
      </c>
      <c r="E28" s="207">
        <f t="shared" si="6"/>
        <v>2036</v>
      </c>
      <c r="F28" s="207">
        <f t="shared" si="6"/>
        <v>1788</v>
      </c>
      <c r="G28" s="207">
        <f t="shared" si="6"/>
        <v>2692</v>
      </c>
      <c r="H28" s="207">
        <f t="shared" si="6"/>
        <v>1426</v>
      </c>
      <c r="I28" s="207">
        <f t="shared" si="6"/>
        <v>2409</v>
      </c>
      <c r="J28" s="207">
        <f t="shared" si="6"/>
        <v>2180</v>
      </c>
      <c r="K28" s="207">
        <f t="shared" si="6"/>
        <v>2475</v>
      </c>
      <c r="L28" s="207">
        <f t="shared" si="6"/>
        <v>3174</v>
      </c>
      <c r="M28" s="207">
        <f t="shared" si="6"/>
        <v>2350</v>
      </c>
      <c r="N28" s="158">
        <f t="shared" si="6"/>
        <v>2400</v>
      </c>
      <c r="O28" s="69"/>
      <c r="P28" s="48"/>
    </row>
    <row r="29" spans="1:28" ht="14.1" customHeight="1" x14ac:dyDescent="0.2">
      <c r="A29" s="98"/>
      <c r="B29" s="108" t="s">
        <v>40</v>
      </c>
      <c r="C29" s="99">
        <v>109</v>
      </c>
      <c r="D29" s="202">
        <v>178</v>
      </c>
      <c r="E29" s="202">
        <v>196</v>
      </c>
      <c r="F29" s="202">
        <v>168</v>
      </c>
      <c r="G29" s="202">
        <v>197</v>
      </c>
      <c r="H29" s="202">
        <v>257</v>
      </c>
      <c r="I29" s="202">
        <v>146</v>
      </c>
      <c r="J29" s="201">
        <v>126</v>
      </c>
      <c r="K29" s="201">
        <v>121</v>
      </c>
      <c r="L29" s="202">
        <v>150</v>
      </c>
      <c r="M29" s="202">
        <v>170</v>
      </c>
      <c r="N29" s="100">
        <v>170</v>
      </c>
      <c r="O29" s="69"/>
      <c r="P29" s="48"/>
      <c r="AB29" s="64"/>
    </row>
    <row r="30" spans="1:28" ht="14.1" customHeight="1" x14ac:dyDescent="0.2">
      <c r="A30" s="60"/>
      <c r="B30" s="105" t="s">
        <v>41</v>
      </c>
      <c r="C30" s="42">
        <v>1</v>
      </c>
      <c r="D30" s="197">
        <v>1</v>
      </c>
      <c r="E30" s="197">
        <v>30</v>
      </c>
      <c r="F30" s="197">
        <v>29</v>
      </c>
      <c r="G30" s="197">
        <v>42</v>
      </c>
      <c r="H30" s="197">
        <v>10</v>
      </c>
      <c r="I30" s="197">
        <v>3</v>
      </c>
      <c r="J30" s="196">
        <v>10</v>
      </c>
      <c r="K30" s="196">
        <v>21</v>
      </c>
      <c r="L30" s="197">
        <v>50</v>
      </c>
      <c r="M30" s="197">
        <v>50</v>
      </c>
      <c r="N30" s="66">
        <v>50</v>
      </c>
      <c r="O30" s="69"/>
      <c r="P30" s="48"/>
      <c r="AB30" s="64"/>
    </row>
    <row r="31" spans="1:28" ht="14.1" customHeight="1" x14ac:dyDescent="0.2">
      <c r="A31" s="60"/>
      <c r="B31" s="105" t="s">
        <v>42</v>
      </c>
      <c r="C31" s="42">
        <v>0</v>
      </c>
      <c r="D31" s="197">
        <v>47</v>
      </c>
      <c r="E31" s="197">
        <v>56</v>
      </c>
      <c r="F31" s="197">
        <v>28</v>
      </c>
      <c r="G31" s="197">
        <v>20</v>
      </c>
      <c r="H31" s="197">
        <v>34</v>
      </c>
      <c r="I31" s="197">
        <v>50</v>
      </c>
      <c r="J31" s="196">
        <v>67</v>
      </c>
      <c r="K31" s="196">
        <v>79</v>
      </c>
      <c r="L31" s="197">
        <v>100</v>
      </c>
      <c r="M31" s="197">
        <v>80</v>
      </c>
      <c r="N31" s="66">
        <v>50</v>
      </c>
      <c r="O31" s="69"/>
      <c r="P31" s="48"/>
      <c r="Y31" s="68"/>
      <c r="AB31" s="64"/>
    </row>
    <row r="32" spans="1:28" ht="14.1" customHeight="1" x14ac:dyDescent="0.2">
      <c r="A32" s="60"/>
      <c r="B32" s="105" t="s">
        <v>43</v>
      </c>
      <c r="C32" s="42">
        <v>8</v>
      </c>
      <c r="D32" s="197">
        <v>28</v>
      </c>
      <c r="E32" s="197">
        <v>2</v>
      </c>
      <c r="F32" s="197">
        <v>6</v>
      </c>
      <c r="G32" s="197">
        <v>9</v>
      </c>
      <c r="H32" s="197">
        <v>1</v>
      </c>
      <c r="I32" s="197">
        <v>2</v>
      </c>
      <c r="J32" s="196">
        <v>27</v>
      </c>
      <c r="K32" s="196">
        <v>2</v>
      </c>
      <c r="L32" s="197">
        <v>25</v>
      </c>
      <c r="M32" s="197">
        <v>25</v>
      </c>
      <c r="N32" s="66">
        <v>25</v>
      </c>
      <c r="O32" s="69"/>
      <c r="P32" s="48"/>
      <c r="AB32" s="64"/>
    </row>
    <row r="33" spans="1:28" ht="14.1" customHeight="1" x14ac:dyDescent="0.2">
      <c r="A33" s="60"/>
      <c r="B33" s="105" t="s">
        <v>44</v>
      </c>
      <c r="C33" s="42">
        <v>5</v>
      </c>
      <c r="D33" s="197">
        <v>28</v>
      </c>
      <c r="E33" s="197">
        <v>22</v>
      </c>
      <c r="F33" s="197">
        <v>7</v>
      </c>
      <c r="G33" s="197">
        <v>6</v>
      </c>
      <c r="H33" s="197">
        <v>11</v>
      </c>
      <c r="I33" s="197">
        <v>77</v>
      </c>
      <c r="J33" s="196">
        <v>15</v>
      </c>
      <c r="K33" s="196">
        <v>13</v>
      </c>
      <c r="L33" s="197">
        <v>80</v>
      </c>
      <c r="M33" s="197">
        <v>60</v>
      </c>
      <c r="N33" s="66">
        <v>60</v>
      </c>
      <c r="O33" s="48"/>
      <c r="P33" s="48"/>
      <c r="AB33" s="64"/>
    </row>
    <row r="34" spans="1:28" ht="14.1" customHeight="1" x14ac:dyDescent="0.2">
      <c r="A34" s="156"/>
      <c r="B34" s="157" t="s">
        <v>45</v>
      </c>
      <c r="C34" s="208">
        <f>SUM(C30:C33)</f>
        <v>14</v>
      </c>
      <c r="D34" s="208">
        <f t="shared" ref="D34:N34" si="7">SUM(D30:D33)</f>
        <v>104</v>
      </c>
      <c r="E34" s="208">
        <f t="shared" si="7"/>
        <v>110</v>
      </c>
      <c r="F34" s="208">
        <f t="shared" si="7"/>
        <v>70</v>
      </c>
      <c r="G34" s="208">
        <f t="shared" si="7"/>
        <v>77</v>
      </c>
      <c r="H34" s="208">
        <f t="shared" si="7"/>
        <v>56</v>
      </c>
      <c r="I34" s="208">
        <f t="shared" si="7"/>
        <v>132</v>
      </c>
      <c r="J34" s="208">
        <f t="shared" si="7"/>
        <v>119</v>
      </c>
      <c r="K34" s="208">
        <f t="shared" si="7"/>
        <v>115</v>
      </c>
      <c r="L34" s="208">
        <f t="shared" si="7"/>
        <v>255</v>
      </c>
      <c r="M34" s="208">
        <f t="shared" si="7"/>
        <v>215</v>
      </c>
      <c r="N34" s="159">
        <f t="shared" si="7"/>
        <v>185</v>
      </c>
      <c r="P34" s="48"/>
    </row>
    <row r="35" spans="1:28" ht="14.1" customHeight="1" x14ac:dyDescent="0.2">
      <c r="A35" s="57"/>
      <c r="B35" s="105" t="s">
        <v>46</v>
      </c>
      <c r="C35" s="41">
        <v>420</v>
      </c>
      <c r="D35" s="199">
        <v>262</v>
      </c>
      <c r="E35" s="199">
        <v>442</v>
      </c>
      <c r="F35" s="197">
        <v>271</v>
      </c>
      <c r="G35" s="197">
        <v>731</v>
      </c>
      <c r="H35" s="197">
        <v>600</v>
      </c>
      <c r="I35" s="197">
        <v>352</v>
      </c>
      <c r="J35" s="196">
        <v>389</v>
      </c>
      <c r="K35" s="196">
        <v>407</v>
      </c>
      <c r="L35" s="197">
        <v>659</v>
      </c>
      <c r="M35" s="197">
        <v>500</v>
      </c>
      <c r="N35" s="66">
        <v>500</v>
      </c>
      <c r="P35" s="48"/>
      <c r="AB35" s="64"/>
    </row>
    <row r="36" spans="1:28" ht="14.1" customHeight="1" x14ac:dyDescent="0.2">
      <c r="A36" s="98"/>
      <c r="B36" s="108" t="s">
        <v>62</v>
      </c>
      <c r="C36" s="101">
        <v>0</v>
      </c>
      <c r="D36" s="201">
        <v>0</v>
      </c>
      <c r="E36" s="201">
        <v>0</v>
      </c>
      <c r="F36" s="202">
        <v>0</v>
      </c>
      <c r="G36" s="202">
        <v>0</v>
      </c>
      <c r="H36" s="202">
        <v>0</v>
      </c>
      <c r="I36" s="202">
        <v>0</v>
      </c>
      <c r="J36" s="201">
        <v>0</v>
      </c>
      <c r="K36" s="201">
        <v>0</v>
      </c>
      <c r="L36" s="202">
        <v>0</v>
      </c>
      <c r="M36" s="202">
        <v>0</v>
      </c>
      <c r="N36" s="100">
        <v>0</v>
      </c>
      <c r="AB36" s="64"/>
    </row>
    <row r="37" spans="1:28" ht="14.1" customHeight="1" x14ac:dyDescent="0.2">
      <c r="A37" s="98"/>
      <c r="B37" s="108" t="s">
        <v>91</v>
      </c>
      <c r="C37" s="101">
        <v>0</v>
      </c>
      <c r="D37" s="201">
        <v>0</v>
      </c>
      <c r="E37" s="201">
        <v>0</v>
      </c>
      <c r="F37" s="202">
        <v>0</v>
      </c>
      <c r="G37" s="202">
        <v>0</v>
      </c>
      <c r="H37" s="202">
        <v>0</v>
      </c>
      <c r="I37" s="202">
        <v>0</v>
      </c>
      <c r="J37" s="201">
        <v>0</v>
      </c>
      <c r="K37" s="201">
        <v>0</v>
      </c>
      <c r="L37" s="202">
        <v>0</v>
      </c>
      <c r="M37" s="202">
        <v>0</v>
      </c>
      <c r="N37" s="100">
        <v>0</v>
      </c>
      <c r="AB37" s="64"/>
    </row>
    <row r="38" spans="1:28" ht="14.1" customHeight="1" x14ac:dyDescent="0.2">
      <c r="A38" s="163"/>
      <c r="B38" s="164" t="s">
        <v>88</v>
      </c>
      <c r="C38" s="211">
        <f>C22+C28+C29+C34+C35+C36+C37</f>
        <v>6152</v>
      </c>
      <c r="D38" s="211">
        <f t="shared" ref="D38:N38" si="8">D37+D36+D35+D34+D29+D28+D22</f>
        <v>6456</v>
      </c>
      <c r="E38" s="211">
        <f t="shared" si="8"/>
        <v>6545</v>
      </c>
      <c r="F38" s="211">
        <f t="shared" si="8"/>
        <v>6264</v>
      </c>
      <c r="G38" s="211">
        <f t="shared" si="8"/>
        <v>7660</v>
      </c>
      <c r="H38" s="211">
        <f t="shared" si="8"/>
        <v>6476</v>
      </c>
      <c r="I38" s="211">
        <f t="shared" si="8"/>
        <v>6415</v>
      </c>
      <c r="J38" s="211">
        <f t="shared" si="8"/>
        <v>6308</v>
      </c>
      <c r="K38" s="211">
        <f t="shared" si="8"/>
        <v>6646</v>
      </c>
      <c r="L38" s="211">
        <f t="shared" si="8"/>
        <v>7759</v>
      </c>
      <c r="M38" s="211">
        <f t="shared" si="8"/>
        <v>6635</v>
      </c>
      <c r="N38" s="165">
        <f t="shared" si="8"/>
        <v>6655</v>
      </c>
      <c r="Y38" s="68"/>
    </row>
    <row r="39" spans="1:28" ht="14.1" customHeight="1" thickBot="1" x14ac:dyDescent="0.25">
      <c r="A39" s="110"/>
      <c r="B39" s="109" t="s">
        <v>47</v>
      </c>
      <c r="C39" s="198">
        <f>C17-C38</f>
        <v>-1243</v>
      </c>
      <c r="D39" s="198">
        <f t="shared" ref="D39:N39" si="9">D17-D38</f>
        <v>-50</v>
      </c>
      <c r="E39" s="198">
        <f t="shared" si="9"/>
        <v>-48</v>
      </c>
      <c r="F39" s="198">
        <f t="shared" si="9"/>
        <v>93</v>
      </c>
      <c r="G39" s="198">
        <f t="shared" si="9"/>
        <v>-5</v>
      </c>
      <c r="H39" s="198">
        <f t="shared" si="9"/>
        <v>1114</v>
      </c>
      <c r="I39" s="198">
        <f t="shared" si="9"/>
        <v>14</v>
      </c>
      <c r="J39" s="198">
        <f t="shared" si="9"/>
        <v>56</v>
      </c>
      <c r="K39" s="198">
        <f t="shared" si="9"/>
        <v>-1259</v>
      </c>
      <c r="L39" s="198">
        <f t="shared" si="9"/>
        <v>205</v>
      </c>
      <c r="M39" s="198">
        <f t="shared" si="9"/>
        <v>-136</v>
      </c>
      <c r="N39" s="95">
        <f t="shared" si="9"/>
        <v>-15</v>
      </c>
      <c r="Y39" s="64"/>
    </row>
    <row r="40" spans="1:28" ht="18" customHeight="1" thickBot="1" x14ac:dyDescent="0.3">
      <c r="A40" s="236" t="s">
        <v>50</v>
      </c>
      <c r="B40" s="237"/>
      <c r="C40" s="216">
        <f>C3+C17-C38</f>
        <v>107</v>
      </c>
      <c r="D40" s="216">
        <f t="shared" ref="D40:N40" si="10">D3+D17-D38</f>
        <v>57</v>
      </c>
      <c r="E40" s="216">
        <f t="shared" si="10"/>
        <v>9</v>
      </c>
      <c r="F40" s="216">
        <f t="shared" si="10"/>
        <v>102</v>
      </c>
      <c r="G40" s="216">
        <f t="shared" si="10"/>
        <v>97</v>
      </c>
      <c r="H40" s="216">
        <f t="shared" si="10"/>
        <v>1211</v>
      </c>
      <c r="I40" s="216">
        <f t="shared" si="10"/>
        <v>1225</v>
      </c>
      <c r="J40" s="216">
        <f t="shared" si="10"/>
        <v>1281</v>
      </c>
      <c r="K40" s="216">
        <f t="shared" si="10"/>
        <v>22</v>
      </c>
      <c r="L40" s="216">
        <f t="shared" si="10"/>
        <v>227</v>
      </c>
      <c r="M40" s="216">
        <f t="shared" si="10"/>
        <v>91</v>
      </c>
      <c r="N40" s="171">
        <f t="shared" si="10"/>
        <v>76</v>
      </c>
    </row>
    <row r="41" spans="1:28" ht="18" customHeight="1" x14ac:dyDescent="0.25">
      <c r="A41" s="53"/>
      <c r="B41" s="54"/>
      <c r="C41" s="55"/>
      <c r="D41" s="56"/>
      <c r="E41" s="56"/>
      <c r="F41" s="56"/>
      <c r="G41" s="56"/>
    </row>
    <row r="42" spans="1:28" x14ac:dyDescent="0.2">
      <c r="B42" t="s">
        <v>111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2018-06-25T08:21:55Z</cp:lastPrinted>
  <dcterms:created xsi:type="dcterms:W3CDTF">2012-03-20T09:28:01Z</dcterms:created>
  <dcterms:modified xsi:type="dcterms:W3CDTF">2018-10-29T07:50:31Z</dcterms:modified>
</cp:coreProperties>
</file>