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gerova\Documents\Mesačné výsledky hospodárenia\2023\November 2023\"/>
    </mc:Choice>
  </mc:AlternateContent>
  <xr:revisionPtr revIDLastSave="0" documentId="8_{E739541F-F94D-4777-9C50-10460E7CB5C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D27" i="3" s="1"/>
  <c r="C22" i="3"/>
  <c r="C27" i="3" s="1"/>
  <c r="D9" i="3"/>
  <c r="D14" i="3" s="1"/>
  <c r="D28" i="3" s="1"/>
  <c r="D34" i="3" s="1"/>
  <c r="C9" i="3"/>
  <c r="C14" i="3" s="1"/>
  <c r="C28" i="3" s="1"/>
  <c r="C34" i="3" s="1"/>
  <c r="F47" i="3"/>
  <c r="H9" i="3"/>
  <c r="H34" i="3" l="1"/>
  <c r="H27" i="3"/>
  <c r="H22" i="3"/>
  <c r="H14" i="3"/>
  <c r="H33" i="3"/>
  <c r="H32" i="3"/>
  <c r="H31" i="3"/>
  <c r="H30" i="3"/>
  <c r="H29" i="3"/>
  <c r="H26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I38" i="4"/>
  <c r="I18" i="4" s="1"/>
  <c r="H28" i="3" l="1"/>
  <c r="E33" i="3"/>
  <c r="E32" i="3"/>
  <c r="E31" i="3"/>
  <c r="E30" i="3"/>
  <c r="E29" i="3"/>
  <c r="E26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E14" i="3" l="1"/>
  <c r="E27" i="3"/>
  <c r="E9" i="3"/>
  <c r="E22" i="3"/>
  <c r="E21" i="1"/>
  <c r="E34" i="3" l="1"/>
  <c r="E28" i="3"/>
  <c r="N17" i="4"/>
  <c r="D13" i="4"/>
  <c r="D17" i="4" s="1"/>
  <c r="E13" i="4"/>
  <c r="E17" i="4" s="1"/>
  <c r="F13" i="4"/>
  <c r="F17" i="4" s="1"/>
  <c r="G13" i="4"/>
  <c r="G17" i="4" s="1"/>
  <c r="H13" i="4"/>
  <c r="H17" i="4" s="1"/>
  <c r="I13" i="4"/>
  <c r="I17" i="4" s="1"/>
  <c r="J13" i="4"/>
  <c r="J17" i="4" s="1"/>
  <c r="K13" i="4"/>
  <c r="K17" i="4" s="1"/>
  <c r="L13" i="4"/>
  <c r="L17" i="4" s="1"/>
  <c r="M13" i="4"/>
  <c r="M17" i="4" s="1"/>
  <c r="N13" i="4"/>
  <c r="D3" i="4"/>
  <c r="D22" i="4"/>
  <c r="E22" i="4"/>
  <c r="F22" i="4"/>
  <c r="G22" i="4"/>
  <c r="H22" i="4"/>
  <c r="I22" i="4"/>
  <c r="J22" i="4"/>
  <c r="K22" i="4"/>
  <c r="L22" i="4"/>
  <c r="M22" i="4"/>
  <c r="N22" i="4"/>
  <c r="D28" i="4"/>
  <c r="E28" i="4"/>
  <c r="C40" i="4"/>
  <c r="F34" i="4"/>
  <c r="E34" i="4"/>
  <c r="D34" i="4"/>
  <c r="C34" i="4"/>
  <c r="C38" i="4" s="1"/>
  <c r="C39" i="4" s="1"/>
  <c r="D38" i="4" l="1"/>
  <c r="D39" i="4" s="1"/>
  <c r="D9" i="4"/>
  <c r="D40" i="4" l="1"/>
  <c r="D18" i="4"/>
  <c r="C28" i="4"/>
  <c r="C22" i="4"/>
  <c r="C13" i="4"/>
  <c r="C17" i="4" s="1"/>
  <c r="C18" i="4" l="1"/>
  <c r="C9" i="4"/>
  <c r="D14" i="1" l="1"/>
  <c r="D21" i="1" s="1"/>
  <c r="E14" i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M21" i="1" s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M4" i="1"/>
  <c r="N4" i="1"/>
  <c r="N11" i="1" s="1"/>
  <c r="C4" i="1"/>
  <c r="M11" i="1" l="1"/>
  <c r="L11" i="1"/>
  <c r="I11" i="1"/>
  <c r="H11" i="1"/>
  <c r="F11" i="1"/>
  <c r="E11" i="1"/>
  <c r="G11" i="1"/>
  <c r="K11" i="1"/>
  <c r="J11" i="1"/>
  <c r="D11" i="1"/>
  <c r="C21" i="1" l="1"/>
  <c r="C11" i="1"/>
  <c r="E9" i="4"/>
  <c r="G9" i="4"/>
  <c r="J9" i="4"/>
  <c r="M9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9" i="4"/>
  <c r="H9" i="4"/>
  <c r="I9" i="4"/>
  <c r="K9" i="4"/>
  <c r="L9" i="4"/>
  <c r="N9" i="4"/>
  <c r="B1" i="4"/>
  <c r="B1" i="1"/>
  <c r="B1" i="3"/>
  <c r="N38" i="4" l="1"/>
  <c r="L38" i="4"/>
  <c r="J38" i="4"/>
  <c r="H38" i="4"/>
  <c r="F38" i="4"/>
  <c r="M38" i="4"/>
  <c r="K38" i="4"/>
  <c r="G38" i="4"/>
  <c r="E38" i="4"/>
  <c r="N18" i="4" l="1"/>
  <c r="N39" i="4"/>
  <c r="H39" i="4"/>
  <c r="H18" i="4"/>
  <c r="M39" i="4"/>
  <c r="M18" i="4"/>
  <c r="E39" i="4"/>
  <c r="E18" i="4"/>
  <c r="G18" i="4"/>
  <c r="G39" i="4"/>
  <c r="J39" i="4"/>
  <c r="J18" i="4"/>
  <c r="I39" i="4"/>
  <c r="L18" i="4"/>
  <c r="L39" i="4"/>
  <c r="K39" i="4"/>
  <c r="K18" i="4"/>
  <c r="F18" i="4"/>
  <c r="F39" i="4"/>
  <c r="E3" i="4"/>
  <c r="E40" i="4" l="1"/>
  <c r="F3" i="4" s="1"/>
  <c r="F40" i="4" l="1"/>
  <c r="G3" i="4" s="1"/>
  <c r="G40" i="4" l="1"/>
  <c r="H3" i="4" s="1"/>
  <c r="H40" i="4" l="1"/>
  <c r="I3" i="4" s="1"/>
  <c r="I40" i="4" s="1"/>
  <c r="J3" i="4" s="1"/>
  <c r="J40" i="4" s="1"/>
  <c r="K3" i="4" s="1"/>
  <c r="K40" i="4" s="1"/>
  <c r="L3" i="4" s="1"/>
  <c r="L40" i="4" s="1"/>
  <c r="N3" i="4" s="1"/>
  <c r="N40" i="4" s="1"/>
  <c r="M3" i="4" l="1"/>
  <c r="M40" i="4" s="1"/>
</calcChain>
</file>

<file path=xl/sharedStrings.xml><?xml version="1.0" encoding="utf-8"?>
<sst xmlns="http://schemas.openxmlformats.org/spreadsheetml/2006/main" count="162" uniqueCount="142">
  <si>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</si>
  <si>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</si>
  <si>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</si>
  <si>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</si>
  <si>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</si>
  <si>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</si>
  <si>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</si>
  <si>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</si>
  <si>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</si>
  <si>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</si>
  <si>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</si>
  <si>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</si>
  <si>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</si>
  <si>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</si>
  <si>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</si>
  <si>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</si>
  <si>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</si>
  <si>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</si>
  <si>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</si>
  <si>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</si>
  <si>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</si>
  <si>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</si>
  <si>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</si>
  <si>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</si>
  <si>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</si>
  <si>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</si>
  <si>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</si>
  <si>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</si>
  <si>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</si>
  <si>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</si>
  <si>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</si>
  <si>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</si>
  <si>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</si>
  <si>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</si>
  <si>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</si>
  <si>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</si>
  <si>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</si>
  <si>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</si>
  <si>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</si>
  <si>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</si>
  <si>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</si>
  <si>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</si>
  <si>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</si>
  <si>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</si>
  <si>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</si>
  <si>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</si>
  <si>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</si>
  <si>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</si>
  <si>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</si>
  <si>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</si>
  <si>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</si>
  <si>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</si>
  <si>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</si>
  <si>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</si>
  <si>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</si>
  <si>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</si>
  <si>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</si>
  <si>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</si>
  <si>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</si>
  <si>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</si>
  <si>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</si>
  <si>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</si>
  <si>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</si>
  <si>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</si>
  <si>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</si>
  <si>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</si>
  <si>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</si>
  <si>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</si>
  <si>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</si>
  <si>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</si>
  <si>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</si>
  <si>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</si>
  <si>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</si>
  <si>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</si>
  <si>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</si>
  <si>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</si>
  <si>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</si>
  <si>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</si>
  <si>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</si>
  <si>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</si>
  <si>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</si>
  <si>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</si>
  <si>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</si>
  <si>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</si>
  <si>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</si>
  <si>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</si>
  <si>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</si>
  <si>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</si>
  <si>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</si>
  <si>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</si>
  <si>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</si>
  <si>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</si>
  <si>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</si>
  <si>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</si>
  <si>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</si>
  <si>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</si>
  <si>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</si>
  <si>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</si>
  <si>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</si>
  <si>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</si>
  <si>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</si>
  <si>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</si>
  <si>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12_2022</t>
  </si>
  <si>
    <t>Univerzitná nemocnica Martin</t>
  </si>
  <si>
    <t xml:space="preserve">Vypracoval: Ing. Anna Cígerová, Zuzana Vaslíková </t>
  </si>
  <si>
    <t>Kontakt: 043/4203456, 043/4203600</t>
  </si>
  <si>
    <t>rok 2023</t>
  </si>
  <si>
    <t>Skutočnosť                    k 31.1.2023</t>
  </si>
  <si>
    <t>Skutočnosť                    k 28.2.2023</t>
  </si>
  <si>
    <t>Skutočnosť                    k 31.3.2023</t>
  </si>
  <si>
    <t>Skutočnosť                    k 30.4.2023</t>
  </si>
  <si>
    <t>Skutočnosť                    k 31.5.2023</t>
  </si>
  <si>
    <t>Skutočnosť                    k 30.6.2023</t>
  </si>
  <si>
    <t>Skutočnosť                    k 31.7.2023</t>
  </si>
  <si>
    <t>Skutočnosť                    k 31.8.2023</t>
  </si>
  <si>
    <t>Skutočnosť                    k 30.9.2023</t>
  </si>
  <si>
    <t>Skutočnosť                    k 31.10.2023</t>
  </si>
  <si>
    <t>Skutočnosť                    k 30.11.2023</t>
  </si>
  <si>
    <t>Skutočnosť                    k 31.12.2023</t>
  </si>
  <si>
    <t>Skutočnosť 02_2022</t>
  </si>
  <si>
    <t>Skutočnosť 03_2022</t>
  </si>
  <si>
    <t>Skutočnosť 04_2022</t>
  </si>
  <si>
    <t xml:space="preserve">Mail: anna.cigerova@unm.sk, zuzana.vaslikova@unm.sk </t>
  </si>
  <si>
    <t>Skutočnosť 05_2022</t>
  </si>
  <si>
    <t>Skutočnosť 06_2022</t>
  </si>
  <si>
    <t>Skutočnosť 07_2022</t>
  </si>
  <si>
    <t>Skutočnosť 08_2022</t>
  </si>
  <si>
    <t>Skutočnosť 09_2022</t>
  </si>
  <si>
    <t>v 7/2023</t>
  </si>
  <si>
    <t>oddĺženie vo výške</t>
  </si>
  <si>
    <t>v 10/2023</t>
  </si>
  <si>
    <t>€</t>
  </si>
  <si>
    <t>SP- Debitum</t>
  </si>
  <si>
    <t>Skutočnosť 10_23</t>
  </si>
  <si>
    <t>Spolu</t>
  </si>
  <si>
    <t>*/V ostatných prevádzkových výnosoch je zahrnuté:</t>
  </si>
  <si>
    <t>*/</t>
  </si>
  <si>
    <t>November</t>
  </si>
  <si>
    <t>Január - November</t>
  </si>
  <si>
    <t>V položke "Počet hospitalizačných prípadov" je uvedený aj počet JZS (za november 912 prípadov a za 1-11  9 226 prípadoov), ktorú UNM vykazuje do zdravotných poisťovní na základe zmlúv.</t>
  </si>
  <si>
    <t>November 2023</t>
  </si>
  <si>
    <t>Skutočnosť 11_2022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</si>
</sst>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34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40" fontId="15" fillId="0" borderId="0" applyFont="0" applyFill="0" applyBorder="0" applyAlignment="0" applyProtection="0"/>
    <xf numFmtId="0" fontId="27" fillId="0" borderId="0"/>
    <xf numFmtId="0" fontId="27" fillId="0" borderId="0"/>
    <xf numFmtId="0" fontId="16" fillId="0" borderId="0"/>
    <xf numFmtId="0" fontId="11" fillId="0" borderId="0"/>
    <xf numFmtId="0" fontId="27" fillId="0" borderId="0"/>
    <xf numFmtId="0" fontId="27" fillId="0" borderId="0"/>
    <xf numFmtId="0" fontId="11" fillId="0" borderId="0"/>
    <xf numFmtId="0" fontId="27" fillId="0" borderId="0"/>
    <xf numFmtId="0" fontId="11" fillId="0" borderId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9" fontId="27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9">
    <xf numFmtId="0" fontId="0" fillId="0" borderId="0" xfId="0"/>
    <xf numFmtId="49" fontId="0" fillId="0" borderId="0" xfId="0" applyNumberFormat="1" applyAlignment="1">
      <alignment horizontal="right"/>
    </xf>
    <xf numFmtId="0" fontId="12" fillId="0" borderId="0" xfId="0" applyFont="1"/>
    <xf numFmtId="0" fontId="13" fillId="0" borderId="0" xfId="0" applyFont="1"/>
    <xf numFmtId="0" fontId="12" fillId="0" borderId="1" xfId="0" applyFont="1" applyBorder="1"/>
    <xf numFmtId="164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right"/>
    </xf>
    <xf numFmtId="0" fontId="16" fillId="0" borderId="0" xfId="2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2" fillId="0" borderId="0" xfId="0" applyNumberFormat="1" applyFont="1" applyAlignment="1">
      <alignment horizontal="right"/>
    </xf>
    <xf numFmtId="3" fontId="21" fillId="0" borderId="1" xfId="13" applyNumberFormat="1" applyFont="1" applyBorder="1" applyAlignment="1">
      <alignment horizontal="right"/>
    </xf>
    <xf numFmtId="3" fontId="21" fillId="0" borderId="1" xfId="0" applyNumberFormat="1" applyFont="1" applyBorder="1"/>
    <xf numFmtId="3" fontId="24" fillId="0" borderId="1" xfId="13" applyNumberFormat="1" applyFont="1" applyBorder="1" applyAlignment="1">
      <alignment horizontal="right"/>
    </xf>
    <xf numFmtId="3" fontId="24" fillId="0" borderId="1" xfId="0" applyNumberFormat="1" applyFont="1" applyBorder="1"/>
    <xf numFmtId="0" fontId="19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5" fillId="0" borderId="0" xfId="0" applyFont="1"/>
    <xf numFmtId="0" fontId="20" fillId="0" borderId="0" xfId="0" applyFont="1"/>
    <xf numFmtId="49" fontId="22" fillId="0" borderId="0" xfId="0" applyNumberFormat="1" applyFont="1" applyAlignment="1">
      <alignment horizontal="right"/>
    </xf>
    <xf numFmtId="3" fontId="21" fillId="0" borderId="0" xfId="0" applyNumberFormat="1" applyFont="1"/>
    <xf numFmtId="0" fontId="21" fillId="0" borderId="9" xfId="0" applyFont="1" applyBorder="1" applyAlignment="1">
      <alignment horizontal="center"/>
    </xf>
    <xf numFmtId="16" fontId="21" fillId="0" borderId="9" xfId="0" applyNumberFormat="1" applyFont="1" applyBorder="1"/>
    <xf numFmtId="16" fontId="24" fillId="0" borderId="9" xfId="0" applyNumberFormat="1" applyFont="1" applyBorder="1"/>
    <xf numFmtId="16" fontId="21" fillId="0" borderId="9" xfId="0" applyNumberFormat="1" applyFont="1" applyBorder="1" applyAlignment="1">
      <alignment horizontal="center"/>
    </xf>
    <xf numFmtId="3" fontId="21" fillId="4" borderId="5" xfId="0" applyNumberFormat="1" applyFont="1" applyFill="1" applyBorder="1" applyAlignment="1">
      <alignment horizontal="right"/>
    </xf>
    <xf numFmtId="3" fontId="21" fillId="5" borderId="1" xfId="0" applyNumberFormat="1" applyFont="1" applyFill="1" applyBorder="1"/>
    <xf numFmtId="0" fontId="21" fillId="0" borderId="0" xfId="0" applyFont="1"/>
    <xf numFmtId="3" fontId="0" fillId="0" borderId="0" xfId="0" applyNumberFormat="1"/>
    <xf numFmtId="3" fontId="16" fillId="0" borderId="0" xfId="0" applyNumberFormat="1" applyFont="1"/>
    <xf numFmtId="3" fontId="21" fillId="0" borderId="10" xfId="0" applyNumberFormat="1" applyFont="1" applyBorder="1"/>
    <xf numFmtId="3" fontId="24" fillId="0" borderId="10" xfId="0" applyNumberFormat="1" applyFont="1" applyBorder="1"/>
    <xf numFmtId="4" fontId="0" fillId="0" borderId="0" xfId="0" applyNumberFormat="1"/>
    <xf numFmtId="0" fontId="0" fillId="0" borderId="0" xfId="0" applyAlignment="1">
      <alignment horizontal="right"/>
    </xf>
    <xf numFmtId="0" fontId="12" fillId="0" borderId="1" xfId="0" applyFont="1" applyBorder="1" applyAlignment="1">
      <alignment horizontal="left"/>
    </xf>
    <xf numFmtId="0" fontId="12" fillId="0" borderId="14" xfId="0" applyFont="1" applyBorder="1"/>
    <xf numFmtId="0" fontId="0" fillId="0" borderId="14" xfId="0" applyBorder="1"/>
    <xf numFmtId="49" fontId="12" fillId="0" borderId="15" xfId="0" applyNumberFormat="1" applyFont="1" applyBorder="1" applyAlignment="1">
      <alignment horizontal="right"/>
    </xf>
    <xf numFmtId="49" fontId="12" fillId="0" borderId="2" xfId="0" applyNumberFormat="1" applyFont="1" applyBorder="1" applyAlignment="1">
      <alignment horizontal="right"/>
    </xf>
    <xf numFmtId="49" fontId="12" fillId="0" borderId="14" xfId="0" applyNumberFormat="1" applyFont="1" applyBorder="1" applyAlignment="1">
      <alignment horizontal="right"/>
    </xf>
    <xf numFmtId="49" fontId="29" fillId="2" borderId="1" xfId="0" applyNumberFormat="1" applyFont="1" applyFill="1" applyBorder="1" applyAlignment="1">
      <alignment horizontal="center" vertical="center" wrapText="1"/>
    </xf>
    <xf numFmtId="3" fontId="21" fillId="4" borderId="25" xfId="0" applyNumberFormat="1" applyFont="1" applyFill="1" applyBorder="1" applyAlignment="1">
      <alignment horizontal="right"/>
    </xf>
    <xf numFmtId="3" fontId="21" fillId="0" borderId="1" xfId="0" applyNumberFormat="1" applyFont="1" applyBorder="1" applyAlignment="1">
      <alignment horizontal="right"/>
    </xf>
    <xf numFmtId="3" fontId="24" fillId="0" borderId="1" xfId="13" applyNumberFormat="1" applyFont="1" applyFill="1" applyBorder="1" applyAlignment="1">
      <alignment horizontal="right"/>
    </xf>
    <xf numFmtId="3" fontId="21" fillId="0" borderId="1" xfId="13" applyNumberFormat="1" applyFont="1" applyFill="1" applyBorder="1" applyAlignment="1">
      <alignment horizontal="right"/>
    </xf>
    <xf numFmtId="0" fontId="21" fillId="0" borderId="2" xfId="0" applyFont="1" applyBorder="1"/>
    <xf numFmtId="0" fontId="22" fillId="0" borderId="9" xfId="0" applyFont="1" applyBorder="1"/>
    <xf numFmtId="0" fontId="21" fillId="0" borderId="2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2" fillId="4" borderId="16" xfId="0" applyFont="1" applyFill="1" applyBorder="1" applyAlignment="1">
      <alignment horizontal="left"/>
    </xf>
    <xf numFmtId="0" fontId="21" fillId="4" borderId="12" xfId="0" applyFont="1" applyFill="1" applyBorder="1" applyAlignment="1">
      <alignment horizontal="center"/>
    </xf>
    <xf numFmtId="0" fontId="23" fillId="0" borderId="0" xfId="0" applyFont="1"/>
    <xf numFmtId="0" fontId="22" fillId="0" borderId="12" xfId="0" applyFont="1" applyBorder="1"/>
    <xf numFmtId="0" fontId="21" fillId="0" borderId="27" xfId="0" applyFont="1" applyBorder="1"/>
    <xf numFmtId="3" fontId="21" fillId="0" borderId="13" xfId="0" applyNumberFormat="1" applyFont="1" applyBorder="1" applyAlignment="1">
      <alignment horizontal="right"/>
    </xf>
    <xf numFmtId="3" fontId="21" fillId="0" borderId="13" xfId="0" applyNumberFormat="1" applyFont="1" applyBorder="1"/>
    <xf numFmtId="3" fontId="24" fillId="0" borderId="13" xfId="0" applyNumberFormat="1" applyFont="1" applyBorder="1"/>
    <xf numFmtId="3" fontId="21" fillId="0" borderId="24" xfId="0" applyNumberFormat="1" applyFont="1" applyBorder="1"/>
    <xf numFmtId="0" fontId="12" fillId="11" borderId="1" xfId="0" applyFont="1" applyFill="1" applyBorder="1"/>
    <xf numFmtId="0" fontId="14" fillId="15" borderId="3" xfId="0" applyFont="1" applyFill="1" applyBorder="1" applyAlignment="1">
      <alignment horizontal="center" vertical="center" wrapText="1"/>
    </xf>
    <xf numFmtId="0" fontId="14" fillId="15" borderId="26" xfId="0" applyFont="1" applyFill="1" applyBorder="1" applyAlignment="1">
      <alignment horizontal="center" vertical="center" wrapText="1"/>
    </xf>
    <xf numFmtId="0" fontId="22" fillId="14" borderId="7" xfId="0" applyFont="1" applyFill="1" applyBorder="1"/>
    <xf numFmtId="0" fontId="21" fillId="14" borderId="8" xfId="0" applyFont="1" applyFill="1" applyBorder="1"/>
    <xf numFmtId="0" fontId="22" fillId="16" borderId="7" xfId="0" applyFont="1" applyFill="1" applyBorder="1"/>
    <xf numFmtId="0" fontId="21" fillId="16" borderId="8" xfId="0" applyFont="1" applyFill="1" applyBorder="1"/>
    <xf numFmtId="0" fontId="21" fillId="8" borderId="9" xfId="0" applyFont="1" applyFill="1" applyBorder="1" applyAlignment="1">
      <alignment horizontal="center"/>
    </xf>
    <xf numFmtId="0" fontId="21" fillId="8" borderId="2" xfId="0" applyFont="1" applyFill="1" applyBorder="1"/>
    <xf numFmtId="3" fontId="24" fillId="8" borderId="1" xfId="13" applyNumberFormat="1" applyFont="1" applyFill="1" applyBorder="1" applyAlignment="1">
      <alignment horizontal="right"/>
    </xf>
    <xf numFmtId="3" fontId="24" fillId="8" borderId="10" xfId="13" applyNumberFormat="1" applyFont="1" applyFill="1" applyBorder="1" applyAlignment="1">
      <alignment horizontal="right"/>
    </xf>
    <xf numFmtId="0" fontId="21" fillId="7" borderId="9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left"/>
    </xf>
    <xf numFmtId="3" fontId="24" fillId="7" borderId="1" xfId="13" applyNumberFormat="1" applyFont="1" applyFill="1" applyBorder="1" applyAlignment="1">
      <alignment horizontal="right"/>
    </xf>
    <xf numFmtId="3" fontId="24" fillId="7" borderId="10" xfId="13" applyNumberFormat="1" applyFont="1" applyFill="1" applyBorder="1" applyAlignment="1">
      <alignment horizontal="right"/>
    </xf>
    <xf numFmtId="3" fontId="21" fillId="7" borderId="1" xfId="13" applyNumberFormat="1" applyFont="1" applyFill="1" applyBorder="1" applyAlignment="1">
      <alignment horizontal="right"/>
    </xf>
    <xf numFmtId="3" fontId="21" fillId="7" borderId="10" xfId="13" applyNumberFormat="1" applyFont="1" applyFill="1" applyBorder="1" applyAlignment="1">
      <alignment horizontal="right"/>
    </xf>
    <xf numFmtId="3" fontId="24" fillId="14" borderId="8" xfId="13" applyNumberFormat="1" applyFont="1" applyFill="1" applyBorder="1" applyAlignment="1">
      <alignment horizontal="right"/>
    </xf>
    <xf numFmtId="0" fontId="21" fillId="16" borderId="12" xfId="0" applyFont="1" applyFill="1" applyBorder="1" applyAlignment="1">
      <alignment horizontal="center"/>
    </xf>
    <xf numFmtId="0" fontId="21" fillId="16" borderId="27" xfId="0" applyFont="1" applyFill="1" applyBorder="1"/>
    <xf numFmtId="3" fontId="24" fillId="16" borderId="13" xfId="0" applyNumberFormat="1" applyFont="1" applyFill="1" applyBorder="1"/>
    <xf numFmtId="3" fontId="24" fillId="16" borderId="24" xfId="0" applyNumberFormat="1" applyFont="1" applyFill="1" applyBorder="1"/>
    <xf numFmtId="0" fontId="21" fillId="14" borderId="9" xfId="0" applyFont="1" applyFill="1" applyBorder="1" applyAlignment="1">
      <alignment horizontal="center"/>
    </xf>
    <xf numFmtId="0" fontId="21" fillId="14" borderId="2" xfId="0" applyFont="1" applyFill="1" applyBorder="1"/>
    <xf numFmtId="3" fontId="21" fillId="14" borderId="1" xfId="13" applyNumberFormat="1" applyFont="1" applyFill="1" applyBorder="1" applyAlignment="1">
      <alignment horizontal="right"/>
    </xf>
    <xf numFmtId="3" fontId="21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6" fillId="12" borderId="8" xfId="0" applyNumberFormat="1" applyFont="1" applyFill="1" applyBorder="1"/>
    <xf numFmtId="3" fontId="26" fillId="12" borderId="8" xfId="0" applyNumberFormat="1" applyFont="1" applyFill="1" applyBorder="1"/>
    <xf numFmtId="3" fontId="11" fillId="12" borderId="8" xfId="0" applyNumberFormat="1" applyFont="1" applyFill="1" applyBorder="1"/>
    <xf numFmtId="3" fontId="0" fillId="12" borderId="11" xfId="0" applyNumberFormat="1" applyFill="1" applyBorder="1"/>
    <xf numFmtId="0" fontId="20" fillId="13" borderId="28" xfId="0" applyFont="1" applyFill="1" applyBorder="1"/>
    <xf numFmtId="0" fontId="18" fillId="13" borderId="29" xfId="0" applyFont="1" applyFill="1" applyBorder="1"/>
    <xf numFmtId="3" fontId="22" fillId="13" borderId="30" xfId="0" applyNumberFormat="1" applyFont="1" applyFill="1" applyBorder="1" applyAlignment="1">
      <alignment horizontal="right"/>
    </xf>
    <xf numFmtId="3" fontId="22" fillId="13" borderId="30" xfId="0" applyNumberFormat="1" applyFont="1" applyFill="1" applyBorder="1"/>
    <xf numFmtId="3" fontId="22" fillId="13" borderId="31" xfId="0" applyNumberFormat="1" applyFont="1" applyFill="1" applyBorder="1"/>
    <xf numFmtId="3" fontId="22" fillId="13" borderId="3" xfId="0" applyNumberFormat="1" applyFont="1" applyFill="1" applyBorder="1" applyAlignment="1">
      <alignment horizontal="right"/>
    </xf>
    <xf numFmtId="3" fontId="22" fillId="13" borderId="26" xfId="0" applyNumberFormat="1" applyFont="1" applyFill="1" applyBorder="1" applyAlignment="1">
      <alignment horizontal="right"/>
    </xf>
    <xf numFmtId="3" fontId="22" fillId="16" borderId="8" xfId="0" applyNumberFormat="1" applyFont="1" applyFill="1" applyBorder="1" applyAlignment="1">
      <alignment horizontal="right"/>
    </xf>
    <xf numFmtId="0" fontId="10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3" fontId="12" fillId="12" borderId="1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2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4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vertical="center"/>
    </xf>
    <xf numFmtId="0" fontId="21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21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2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2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2" fillId="12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left" vertical="center"/>
    </xf>
    <xf numFmtId="0" fontId="22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2" fillId="3" borderId="0" xfId="5" applyFont="1" applyFill="1" applyAlignment="1">
      <alignment vertical="center"/>
    </xf>
    <xf numFmtId="0" fontId="11" fillId="0" borderId="1" xfId="5" applyBorder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11" borderId="2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12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22" fillId="16" borderId="11" xfId="0" applyNumberFormat="1" applyFont="1" applyFill="1" applyBorder="1" applyAlignment="1">
      <alignment horizontal="right"/>
    </xf>
    <xf numFmtId="3" fontId="24" fillId="14" borderId="11" xfId="13" applyNumberFormat="1" applyFont="1" applyFill="1" applyBorder="1" applyAlignment="1">
      <alignment horizontal="right"/>
    </xf>
    <xf numFmtId="3" fontId="30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30" fillId="0" borderId="0" xfId="0" applyFont="1" applyAlignment="1">
      <alignment vertical="center"/>
    </xf>
    <xf numFmtId="3" fontId="12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28" fillId="9" borderId="1" xfId="0" applyNumberFormat="1" applyFont="1" applyFill="1" applyBorder="1" applyAlignment="1">
      <alignment horizontal="center" vertical="center"/>
    </xf>
    <xf numFmtId="49" fontId="28" fillId="9" borderId="1" xfId="0" applyNumberFormat="1" applyFont="1" applyFill="1" applyBorder="1" applyAlignment="1">
      <alignment horizontal="center" vertical="center" wrapText="1"/>
    </xf>
    <xf numFmtId="3" fontId="31" fillId="0" borderId="1" xfId="0" applyNumberFormat="1" applyFont="1" applyBorder="1"/>
    <xf numFmtId="3" fontId="11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9" fontId="28" fillId="9" borderId="5" xfId="0" applyNumberFormat="1" applyFont="1" applyFill="1" applyBorder="1" applyAlignment="1">
      <alignment horizontal="center" vertical="center"/>
    </xf>
    <xf numFmtId="49" fontId="28" fillId="9" borderId="5" xfId="0" applyNumberFormat="1" applyFont="1" applyFill="1" applyBorder="1" applyAlignment="1">
      <alignment horizontal="center" vertical="center" wrapText="1"/>
    </xf>
    <xf numFmtId="9" fontId="12" fillId="17" borderId="1" xfId="0" applyNumberFormat="1" applyFont="1" applyFill="1" applyBorder="1" applyAlignment="1">
      <alignment horizontal="right" vertical="center"/>
    </xf>
    <xf numFmtId="9" fontId="12" fillId="13" borderId="1" xfId="0" applyNumberFormat="1" applyFont="1" applyFill="1" applyBorder="1" applyAlignment="1">
      <alignment horizontal="right" vertical="center"/>
    </xf>
    <xf numFmtId="3" fontId="12" fillId="0" borderId="23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3" fontId="16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9" fontId="1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" fontId="12" fillId="0" borderId="0" xfId="0" applyNumberFormat="1" applyFont="1" applyAlignment="1">
      <alignment horizontal="right"/>
    </xf>
    <xf numFmtId="3" fontId="16" fillId="0" borderId="1" xfId="24" applyNumberFormat="1" applyFont="1" applyBorder="1" applyAlignment="1">
      <alignment vertical="center"/>
    </xf>
    <xf numFmtId="0" fontId="28" fillId="9" borderId="4" xfId="0" applyFont="1" applyFill="1" applyBorder="1" applyAlignment="1">
      <alignment horizontal="left" vertical="center"/>
    </xf>
    <xf numFmtId="0" fontId="28" fillId="9" borderId="16" xfId="0" applyFont="1" applyFill="1" applyBorder="1" applyAlignment="1">
      <alignment horizontal="left" vertical="center"/>
    </xf>
    <xf numFmtId="0" fontId="28" fillId="9" borderId="17" xfId="0" applyFont="1" applyFill="1" applyBorder="1" applyAlignment="1">
      <alignment horizontal="left" vertical="center"/>
    </xf>
    <xf numFmtId="0" fontId="28" fillId="9" borderId="18" xfId="0" applyFont="1" applyFill="1" applyBorder="1" applyAlignment="1">
      <alignment horizontal="left" vertical="center"/>
    </xf>
    <xf numFmtId="0" fontId="28" fillId="9" borderId="19" xfId="0" applyFont="1" applyFill="1" applyBorder="1" applyAlignment="1">
      <alignment horizontal="left" vertical="center"/>
    </xf>
    <xf numFmtId="0" fontId="28" fillId="9" borderId="20" xfId="0" applyFont="1" applyFill="1" applyBorder="1" applyAlignment="1">
      <alignment horizontal="left" vertical="center"/>
    </xf>
    <xf numFmtId="4" fontId="32" fillId="0" borderId="0" xfId="6" applyNumberFormat="1" applyFont="1" applyAlignment="1">
      <alignment horizontal="left"/>
    </xf>
    <xf numFmtId="49" fontId="28" fillId="9" borderId="14" xfId="0" applyNumberFormat="1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49" fontId="28" fillId="9" borderId="14" xfId="0" applyNumberFormat="1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20" fillId="13" borderId="21" xfId="0" applyFont="1" applyFill="1" applyBorder="1" applyAlignment="1">
      <alignment horizontal="center"/>
    </xf>
    <xf numFmtId="0" fontId="20" fillId="13" borderId="22" xfId="0" applyFont="1" applyFill="1" applyBorder="1" applyAlignment="1">
      <alignment horizontal="center"/>
    </xf>
    <xf numFmtId="0" fontId="29" fillId="15" borderId="28" xfId="0" applyFont="1" applyFill="1" applyBorder="1" applyAlignment="1">
      <alignment horizontal="left" vertical="center"/>
    </xf>
    <xf numFmtId="0" fontId="29" fillId="15" borderId="29" xfId="0" applyFont="1" applyFill="1" applyBorder="1" applyAlignment="1">
      <alignment horizontal="left" vertical="center"/>
    </xf>
  </cellXfs>
  <cellStyles count="25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6" xfId="24" xr:uid="{FF89AE76-8A14-436B-BB47-ABEE5EE82832}"/>
    <cellStyle name="Normálna 17" xfId="17" xr:uid="{76504B32-E9C1-4C24-99EB-C746C9EBB98C}"/>
    <cellStyle name="Normálna 18" xfId="18" xr:uid="{4E1728C9-F0A0-4907-A758-8D3FA6DA99DA}"/>
    <cellStyle name="Normálna 19" xfId="20" xr:uid="{36A1900D-537D-4B34-A1E9-F70944DE07E6}"/>
    <cellStyle name="Normálna 2" xfId="4" xr:uid="{00000000-0005-0000-0000-000004000000}"/>
    <cellStyle name="Normálna 20" xfId="21" xr:uid="{A1927FBD-1CCF-43A1-BE70-6AF8B23FCAEC}"/>
    <cellStyle name="Normálna 21" xfId="22" xr:uid="{13740374-5620-4D77-BBFC-FEC41EC92601}"/>
    <cellStyle name="Normálna 22" xfId="23" xr:uid="{6B9E08CD-343B-4FA9-87CB-CA0ED52D44DF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6" xfId="16" xr:uid="{C0DB0A0B-F9C8-4744-824F-889B78D8AEB7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  <cellStyle name="Percentá 3" xfId="19" xr:uid="{BB13B77D-802B-46E3-9A0F-A0CDFE5E602C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06" t="s">
        <v>103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07" t="s">
        <v>140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104</v>
      </c>
      <c r="B20" s="1"/>
    </row>
    <row r="21" spans="1:2" ht="23.25" customHeight="1" x14ac:dyDescent="0.2">
      <c r="A21" t="s">
        <v>105</v>
      </c>
      <c r="B21" s="1"/>
    </row>
    <row r="22" spans="1:2" ht="23.25" customHeight="1" x14ac:dyDescent="0.2">
      <c r="A22" t="s">
        <v>122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57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customWidth="1"/>
    <col min="2" max="2" width="54.5703125" customWidth="1"/>
    <col min="3" max="3" width="11.7109375" style="17" customWidth="1"/>
    <col min="4" max="4" width="12.140625" style="17" bestFit="1" customWidth="1"/>
    <col min="5" max="5" width="12.85546875" style="17" customWidth="1"/>
    <col min="6" max="6" width="12.7109375" style="17" customWidth="1"/>
    <col min="7" max="8" width="11.7109375" style="17" customWidth="1"/>
    <col min="9" max="9" width="18.85546875" customWidth="1"/>
  </cols>
  <sheetData>
    <row r="1" spans="1:9" ht="20.100000000000001" customHeight="1" x14ac:dyDescent="0.25">
      <c r="A1" s="10"/>
      <c r="B1" t="str">
        <f>Cover!A9</f>
        <v>Univerzitná nemocnica Martin</v>
      </c>
      <c r="H1" s="17" t="s">
        <v>106</v>
      </c>
    </row>
    <row r="2" spans="1:9" ht="20.100000000000001" customHeight="1" x14ac:dyDescent="0.2">
      <c r="A2" s="197" t="s">
        <v>0</v>
      </c>
      <c r="B2" s="198"/>
      <c r="C2" s="204" t="s">
        <v>9</v>
      </c>
      <c r="D2" s="205"/>
      <c r="E2" s="206"/>
      <c r="F2" s="207" t="s">
        <v>10</v>
      </c>
      <c r="G2" s="208"/>
      <c r="H2" s="209"/>
    </row>
    <row r="3" spans="1:9" ht="20.100000000000001" customHeight="1" x14ac:dyDescent="0.2">
      <c r="A3" s="199"/>
      <c r="B3" s="200"/>
      <c r="C3" s="204" t="s">
        <v>137</v>
      </c>
      <c r="D3" s="205"/>
      <c r="E3" s="206"/>
      <c r="F3" s="207" t="s">
        <v>138</v>
      </c>
      <c r="G3" s="208"/>
      <c r="H3" s="209"/>
    </row>
    <row r="4" spans="1:9" ht="20.100000000000001" customHeight="1" x14ac:dyDescent="0.2">
      <c r="A4" s="201"/>
      <c r="B4" s="202"/>
      <c r="C4" s="185" t="s">
        <v>11</v>
      </c>
      <c r="D4" s="186" t="s">
        <v>12</v>
      </c>
      <c r="E4" s="186" t="s">
        <v>72</v>
      </c>
      <c r="F4" s="175" t="s">
        <v>11</v>
      </c>
      <c r="G4" s="176" t="s">
        <v>12</v>
      </c>
      <c r="H4" s="176" t="s">
        <v>72</v>
      </c>
    </row>
    <row r="5" spans="1:9" ht="20.100000000000001" customHeight="1" x14ac:dyDescent="0.2">
      <c r="A5" s="43" t="s">
        <v>51</v>
      </c>
      <c r="B5" s="44"/>
      <c r="C5" s="47"/>
      <c r="D5" s="45"/>
      <c r="E5" s="45"/>
      <c r="F5" s="47"/>
      <c r="G5" s="45"/>
      <c r="H5" s="46"/>
    </row>
    <row r="6" spans="1:9" ht="20.100000000000001" customHeight="1" x14ac:dyDescent="0.2">
      <c r="A6" s="126">
        <v>1</v>
      </c>
      <c r="B6" s="127" t="s">
        <v>13</v>
      </c>
      <c r="C6" s="170">
        <v>6091.8249999999998</v>
      </c>
      <c r="D6" s="196">
        <v>6550.4840000000004</v>
      </c>
      <c r="E6" s="110">
        <f t="shared" ref="E6:E14" si="0">D6/C6</f>
        <v>1.0752909021516541</v>
      </c>
      <c r="F6" s="180">
        <v>67010.074999999983</v>
      </c>
      <c r="G6" s="180">
        <v>77677.081510000004</v>
      </c>
      <c r="H6" s="110">
        <f t="shared" ref="H6:H14" si="1">G6/F6</f>
        <v>1.1591851152233454</v>
      </c>
    </row>
    <row r="7" spans="1:9" ht="20.100000000000001" customHeight="1" x14ac:dyDescent="0.2">
      <c r="A7" s="126">
        <v>2</v>
      </c>
      <c r="B7" s="128" t="s">
        <v>14</v>
      </c>
      <c r="C7" s="170">
        <v>1793.7416666666668</v>
      </c>
      <c r="D7" s="196">
        <v>2391.9111699999999</v>
      </c>
      <c r="E7" s="110">
        <f t="shared" si="0"/>
        <v>1.3334758368215414</v>
      </c>
      <c r="F7" s="180">
        <v>19731.158333333333</v>
      </c>
      <c r="G7" s="180">
        <v>24824.324570000001</v>
      </c>
      <c r="H7" s="110">
        <f t="shared" si="1"/>
        <v>1.2581280911451811</v>
      </c>
    </row>
    <row r="8" spans="1:9" ht="20.100000000000001" customHeight="1" x14ac:dyDescent="0.2">
      <c r="A8" s="126">
        <v>3</v>
      </c>
      <c r="B8" s="128" t="s">
        <v>15</v>
      </c>
      <c r="C8" s="170">
        <v>523.14166666666665</v>
      </c>
      <c r="D8" s="196">
        <v>866.27431000000001</v>
      </c>
      <c r="E8" s="110">
        <f t="shared" si="0"/>
        <v>1.6559076923076923</v>
      </c>
      <c r="F8" s="180">
        <v>5754.5583333333316</v>
      </c>
      <c r="G8" s="180">
        <v>9138.2558600000011</v>
      </c>
      <c r="H8" s="110">
        <f t="shared" si="1"/>
        <v>1.5880029935688671</v>
      </c>
    </row>
    <row r="9" spans="1:9" ht="20.100000000000001" customHeight="1" x14ac:dyDescent="0.2">
      <c r="A9" s="129">
        <v>4</v>
      </c>
      <c r="B9" s="130" t="s">
        <v>16</v>
      </c>
      <c r="C9" s="112">
        <f t="shared" ref="C9" si="2">SUM(C6:C8)</f>
        <v>8408.7083333333339</v>
      </c>
      <c r="D9" s="112">
        <f t="shared" ref="D9" si="3">SUM(D6:D8)</f>
        <v>9808.6694800000005</v>
      </c>
      <c r="E9" s="113">
        <f t="shared" si="0"/>
        <v>1.1664894406096853</v>
      </c>
      <c r="F9" s="112">
        <v>92495.791666666642</v>
      </c>
      <c r="G9" s="112">
        <v>111639.66194000001</v>
      </c>
      <c r="H9" s="113">
        <f>G9/F9</f>
        <v>1.2069701759224185</v>
      </c>
    </row>
    <row r="10" spans="1:9" s="8" customFormat="1" ht="20.100000000000001" customHeight="1" x14ac:dyDescent="0.2">
      <c r="A10" s="131">
        <v>5</v>
      </c>
      <c r="B10" s="132" t="s">
        <v>17</v>
      </c>
      <c r="C10" s="170">
        <v>469.5525864984287</v>
      </c>
      <c r="D10" s="196">
        <v>473.34636</v>
      </c>
      <c r="E10" s="111">
        <f t="shared" si="0"/>
        <v>1.0080795497898594</v>
      </c>
      <c r="F10" s="180">
        <v>5194.5617453032064</v>
      </c>
      <c r="G10" s="180">
        <v>48226.193970000008</v>
      </c>
      <c r="H10" s="111">
        <f t="shared" si="1"/>
        <v>9.2839774238134591</v>
      </c>
      <c r="I10" s="8" t="s">
        <v>136</v>
      </c>
    </row>
    <row r="11" spans="1:9" s="8" customFormat="1" ht="20.100000000000001" customHeight="1" x14ac:dyDescent="0.2">
      <c r="A11" s="133">
        <v>6</v>
      </c>
      <c r="B11" s="134" t="s">
        <v>52</v>
      </c>
      <c r="C11" s="170">
        <v>16.666666666666668</v>
      </c>
      <c r="D11" s="196">
        <v>443.02944000000002</v>
      </c>
      <c r="E11" s="111">
        <f t="shared" si="0"/>
        <v>26.581766399999999</v>
      </c>
      <c r="F11" s="180">
        <v>183.33333333333331</v>
      </c>
      <c r="G11" s="180">
        <v>5249.2780400000001</v>
      </c>
      <c r="H11" s="111">
        <f t="shared" si="1"/>
        <v>28.632425672727276</v>
      </c>
    </row>
    <row r="12" spans="1:9" s="8" customFormat="1" ht="20.100000000000001" customHeight="1" x14ac:dyDescent="0.2">
      <c r="A12" s="133">
        <v>7</v>
      </c>
      <c r="B12" s="134" t="s">
        <v>53</v>
      </c>
      <c r="C12" s="170">
        <v>225</v>
      </c>
      <c r="D12" s="196">
        <v>173.40806000000001</v>
      </c>
      <c r="E12" s="111">
        <f t="shared" si="0"/>
        <v>0.77070248888888893</v>
      </c>
      <c r="F12" s="180">
        <v>2475</v>
      </c>
      <c r="G12" s="180">
        <v>2009.1861000000001</v>
      </c>
      <c r="H12" s="111">
        <f t="shared" si="1"/>
        <v>0.81179236363636365</v>
      </c>
    </row>
    <row r="13" spans="1:9" ht="20.100000000000001" customHeight="1" x14ac:dyDescent="0.2">
      <c r="A13" s="133">
        <v>8</v>
      </c>
      <c r="B13" s="134" t="s">
        <v>54</v>
      </c>
      <c r="C13" s="170">
        <v>51.666666666666664</v>
      </c>
      <c r="D13" s="196">
        <v>61.561800000000005</v>
      </c>
      <c r="E13" s="111">
        <f t="shared" si="0"/>
        <v>1.1915187096774196</v>
      </c>
      <c r="F13" s="180">
        <v>568.33333333333337</v>
      </c>
      <c r="G13" s="180">
        <v>940.76832000000002</v>
      </c>
      <c r="H13" s="111">
        <f t="shared" si="1"/>
        <v>1.6553108269794721</v>
      </c>
    </row>
    <row r="14" spans="1:9" ht="19.5" customHeight="1" x14ac:dyDescent="0.2">
      <c r="A14" s="135">
        <v>9</v>
      </c>
      <c r="B14" s="136" t="s">
        <v>18</v>
      </c>
      <c r="C14" s="171">
        <f t="shared" ref="C14:D14" si="4">C9+C10+C11+C13</f>
        <v>8946.5942531650944</v>
      </c>
      <c r="D14" s="171">
        <f t="shared" si="4"/>
        <v>10786.60708</v>
      </c>
      <c r="E14" s="114">
        <f t="shared" si="0"/>
        <v>1.2056662876137423</v>
      </c>
      <c r="F14" s="171">
        <v>98442.020078636502</v>
      </c>
      <c r="G14" s="171">
        <v>166055.90227000002</v>
      </c>
      <c r="H14" s="114">
        <f t="shared" si="1"/>
        <v>1.6868396456853776</v>
      </c>
    </row>
    <row r="15" spans="1:9" ht="20.100000000000001" customHeight="1" x14ac:dyDescent="0.2">
      <c r="A15" s="137" t="s">
        <v>19</v>
      </c>
      <c r="B15" s="138"/>
      <c r="C15" s="172"/>
      <c r="D15" s="172"/>
      <c r="E15" s="115"/>
      <c r="F15" s="181"/>
      <c r="G15" s="181"/>
      <c r="H15" s="115"/>
    </row>
    <row r="16" spans="1:9" ht="20.100000000000001" customHeight="1" x14ac:dyDescent="0.2">
      <c r="A16" s="126">
        <v>10</v>
      </c>
      <c r="B16" s="139" t="s">
        <v>20</v>
      </c>
      <c r="C16" s="170">
        <v>8461.4625228938658</v>
      </c>
      <c r="D16" s="196">
        <v>8832.1224000000002</v>
      </c>
      <c r="E16" s="110">
        <f t="shared" ref="E16:E34" si="5">D16/C16</f>
        <v>1.043805651340209</v>
      </c>
      <c r="F16" s="180">
        <v>84385.846109407183</v>
      </c>
      <c r="G16" s="180">
        <v>91110.342239999998</v>
      </c>
      <c r="H16" s="110">
        <f t="shared" ref="H16:H34" si="6">G16/F16</f>
        <v>1.0796874883718584</v>
      </c>
    </row>
    <row r="17" spans="1:8" ht="20.100000000000001" customHeight="1" x14ac:dyDescent="0.2">
      <c r="A17" s="140">
        <v>41285</v>
      </c>
      <c r="B17" s="141" t="s">
        <v>21</v>
      </c>
      <c r="C17" s="170">
        <v>1625</v>
      </c>
      <c r="D17" s="196">
        <v>2139.0737400000003</v>
      </c>
      <c r="E17" s="111">
        <f t="shared" si="5"/>
        <v>1.316353070769231</v>
      </c>
      <c r="F17" s="180">
        <v>17875</v>
      </c>
      <c r="G17" s="180">
        <v>18939.456690000003</v>
      </c>
      <c r="H17" s="111">
        <f t="shared" si="6"/>
        <v>1.0595500246153848</v>
      </c>
    </row>
    <row r="18" spans="1:8" ht="20.100000000000001" customHeight="1" x14ac:dyDescent="0.2">
      <c r="A18" s="142">
        <v>41316</v>
      </c>
      <c r="B18" s="143" t="s">
        <v>83</v>
      </c>
      <c r="C18" s="170">
        <v>133.33333333333334</v>
      </c>
      <c r="D18" s="196">
        <v>160.02966000000001</v>
      </c>
      <c r="E18" s="111">
        <f t="shared" si="5"/>
        <v>1.2002224500000001</v>
      </c>
      <c r="F18" s="180">
        <v>1466.6666666666665</v>
      </c>
      <c r="G18" s="180">
        <v>1431.3093799999997</v>
      </c>
      <c r="H18" s="111">
        <f t="shared" si="6"/>
        <v>0.975892759090909</v>
      </c>
    </row>
    <row r="19" spans="1:8" ht="20.100000000000001" customHeight="1" x14ac:dyDescent="0.2">
      <c r="A19" s="142">
        <v>41344</v>
      </c>
      <c r="B19" s="143" t="s">
        <v>84</v>
      </c>
      <c r="C19" s="109">
        <v>150</v>
      </c>
      <c r="D19" s="196">
        <v>220.46215000000001</v>
      </c>
      <c r="E19" s="111">
        <f t="shared" si="5"/>
        <v>1.4697476666666667</v>
      </c>
      <c r="F19" s="180">
        <v>1650</v>
      </c>
      <c r="G19" s="180">
        <v>2138.7129800000002</v>
      </c>
      <c r="H19" s="111">
        <f t="shared" si="6"/>
        <v>1.2961896848484851</v>
      </c>
    </row>
    <row r="20" spans="1:8" ht="20.100000000000001" customHeight="1" x14ac:dyDescent="0.2">
      <c r="A20" s="142">
        <v>41375</v>
      </c>
      <c r="B20" s="143" t="s">
        <v>85</v>
      </c>
      <c r="C20" s="109">
        <v>1943.3333333333301</v>
      </c>
      <c r="D20" s="196">
        <v>1958.5486899999999</v>
      </c>
      <c r="E20" s="111">
        <f t="shared" si="5"/>
        <v>1.0078295145797616</v>
      </c>
      <c r="F20" s="180">
        <v>21376.666666666628</v>
      </c>
      <c r="G20" s="180">
        <v>21357.593829999998</v>
      </c>
      <c r="H20" s="111">
        <f t="shared" si="6"/>
        <v>0.99910777311710763</v>
      </c>
    </row>
    <row r="21" spans="1:8" ht="20.100000000000001" customHeight="1" x14ac:dyDescent="0.2">
      <c r="A21" s="142">
        <v>41405</v>
      </c>
      <c r="B21" s="143" t="s">
        <v>22</v>
      </c>
      <c r="C21" s="170">
        <v>292.27499999999992</v>
      </c>
      <c r="D21" s="196">
        <v>249.74761999999998</v>
      </c>
      <c r="E21" s="111">
        <f t="shared" si="5"/>
        <v>0.85449532118723825</v>
      </c>
      <c r="F21" s="180">
        <v>3215.0249999999996</v>
      </c>
      <c r="G21" s="180">
        <v>2469.6903000000002</v>
      </c>
      <c r="H21" s="111">
        <f t="shared" si="6"/>
        <v>0.76817141390813459</v>
      </c>
    </row>
    <row r="22" spans="1:8" ht="20.100000000000001" customHeight="1" x14ac:dyDescent="0.2">
      <c r="A22" s="144">
        <v>11</v>
      </c>
      <c r="B22" s="145" t="s">
        <v>23</v>
      </c>
      <c r="C22" s="116">
        <f t="shared" ref="C22:D22" si="7">C17+C18+C19+C20+C21</f>
        <v>4143.941666666663</v>
      </c>
      <c r="D22" s="116">
        <f t="shared" si="7"/>
        <v>4727.86186</v>
      </c>
      <c r="E22" s="117">
        <f t="shared" si="5"/>
        <v>1.1409093660826155</v>
      </c>
      <c r="F22" s="116">
        <v>45583.358333333301</v>
      </c>
      <c r="G22" s="116">
        <v>46336.763180000002</v>
      </c>
      <c r="H22" s="117">
        <f t="shared" si="6"/>
        <v>1.0165280680102011</v>
      </c>
    </row>
    <row r="23" spans="1:8" ht="20.100000000000001" customHeight="1" x14ac:dyDescent="0.2">
      <c r="A23" s="126">
        <v>12</v>
      </c>
      <c r="B23" s="143" t="s">
        <v>24</v>
      </c>
      <c r="C23" s="170">
        <v>475.67307261110579</v>
      </c>
      <c r="D23" s="196">
        <v>238.83733999999998</v>
      </c>
      <c r="E23" s="111">
        <f t="shared" si="5"/>
        <v>0.50210397382587457</v>
      </c>
      <c r="F23" s="180">
        <v>4668.8380279366129</v>
      </c>
      <c r="G23" s="180">
        <v>2718.9987000000001</v>
      </c>
      <c r="H23" s="111">
        <f t="shared" si="6"/>
        <v>0.58237160589648007</v>
      </c>
    </row>
    <row r="24" spans="1:8" ht="20.100000000000001" customHeight="1" x14ac:dyDescent="0.2">
      <c r="A24" s="126">
        <v>13</v>
      </c>
      <c r="B24" s="143" t="s">
        <v>25</v>
      </c>
      <c r="C24" s="170">
        <v>142.66666666666666</v>
      </c>
      <c r="D24" s="196">
        <v>94.562660000000008</v>
      </c>
      <c r="E24" s="111">
        <f t="shared" si="5"/>
        <v>0.66282238317757014</v>
      </c>
      <c r="F24" s="180">
        <v>1569.3333333333335</v>
      </c>
      <c r="G24" s="180">
        <v>1059.5096000000001</v>
      </c>
      <c r="H24" s="111">
        <f t="shared" si="6"/>
        <v>0.67513355989804591</v>
      </c>
    </row>
    <row r="25" spans="1:8" ht="20.100000000000001" customHeight="1" x14ac:dyDescent="0.2">
      <c r="A25" s="126">
        <v>14</v>
      </c>
      <c r="B25" s="143" t="s">
        <v>26</v>
      </c>
      <c r="C25" s="170">
        <v>457.83035714285717</v>
      </c>
      <c r="D25" s="196">
        <v>565.86806000000001</v>
      </c>
      <c r="E25" s="111">
        <f t="shared" si="5"/>
        <v>1.2359775868323029</v>
      </c>
      <c r="F25" s="180">
        <v>5158.4107142857138</v>
      </c>
      <c r="G25" s="180">
        <v>8411.2965600000007</v>
      </c>
      <c r="H25" s="111">
        <f t="shared" si="6"/>
        <v>1.6305984586891731</v>
      </c>
    </row>
    <row r="26" spans="1:8" ht="20.100000000000001" customHeight="1" x14ac:dyDescent="0.2">
      <c r="A26" s="126">
        <v>15</v>
      </c>
      <c r="B26" s="143" t="s">
        <v>7</v>
      </c>
      <c r="C26" s="170">
        <v>0</v>
      </c>
      <c r="D26" s="196">
        <v>0</v>
      </c>
      <c r="E26" s="111" t="e">
        <f>D26/C26</f>
        <v>#DIV/0!</v>
      </c>
      <c r="F26" s="180">
        <v>0</v>
      </c>
      <c r="G26" s="180">
        <v>0</v>
      </c>
      <c r="H26" s="111" t="e">
        <f>G26/F26</f>
        <v>#DIV/0!</v>
      </c>
    </row>
    <row r="27" spans="1:8" ht="20.100000000000001" customHeight="1" x14ac:dyDescent="0.2">
      <c r="A27" s="146">
        <v>16</v>
      </c>
      <c r="B27" s="147" t="s">
        <v>27</v>
      </c>
      <c r="C27" s="118">
        <f t="shared" ref="C27:D27" si="8">C16+C22+C23+C24+C25+C26</f>
        <v>13681.574285981158</v>
      </c>
      <c r="D27" s="118">
        <f t="shared" si="8"/>
        <v>14459.252320000001</v>
      </c>
      <c r="E27" s="119">
        <f t="shared" si="5"/>
        <v>1.0568412682461326</v>
      </c>
      <c r="F27" s="118">
        <v>141365.78651829614</v>
      </c>
      <c r="G27" s="118">
        <v>149636.91027999998</v>
      </c>
      <c r="H27" s="119">
        <f t="shared" si="6"/>
        <v>1.0585086672342277</v>
      </c>
    </row>
    <row r="28" spans="1:8" ht="20.100000000000001" customHeight="1" x14ac:dyDescent="0.2">
      <c r="A28" s="148">
        <v>17</v>
      </c>
      <c r="B28" s="149" t="s">
        <v>28</v>
      </c>
      <c r="C28" s="120">
        <f t="shared" ref="C28:D28" si="9">SUM(C14-C27)</f>
        <v>-4734.9800328160636</v>
      </c>
      <c r="D28" s="120">
        <f t="shared" si="9"/>
        <v>-3672.6452400000016</v>
      </c>
      <c r="E28" s="187">
        <f t="shared" si="5"/>
        <v>0.7756411251043327</v>
      </c>
      <c r="F28" s="120">
        <v>-42923.766439659637</v>
      </c>
      <c r="G28" s="120">
        <v>16418.991990000039</v>
      </c>
      <c r="H28" s="187">
        <f t="shared" si="6"/>
        <v>-0.38251517403723512</v>
      </c>
    </row>
    <row r="29" spans="1:8" ht="20.100000000000001" customHeight="1" x14ac:dyDescent="0.2">
      <c r="A29" s="142">
        <v>43483</v>
      </c>
      <c r="B29" s="143" t="s">
        <v>29</v>
      </c>
      <c r="C29" s="170">
        <v>312.10455900875002</v>
      </c>
      <c r="D29" s="196">
        <v>204.29267999999999</v>
      </c>
      <c r="E29" s="111">
        <f t="shared" si="5"/>
        <v>0.6545648696989157</v>
      </c>
      <c r="F29" s="180">
        <v>3433.150149096251</v>
      </c>
      <c r="G29" s="180">
        <v>2292.63321</v>
      </c>
      <c r="H29" s="111">
        <f t="shared" si="6"/>
        <v>0.66779287547429789</v>
      </c>
    </row>
    <row r="30" spans="1:8" ht="20.100000000000001" customHeight="1" x14ac:dyDescent="0.2">
      <c r="A30" s="142">
        <v>43514</v>
      </c>
      <c r="B30" s="143" t="s">
        <v>55</v>
      </c>
      <c r="C30" s="170">
        <v>225</v>
      </c>
      <c r="D30" s="196">
        <v>173.40806000000001</v>
      </c>
      <c r="E30" s="111">
        <f t="shared" si="5"/>
        <v>0.77070248888888893</v>
      </c>
      <c r="F30" s="180">
        <v>2475</v>
      </c>
      <c r="G30" s="180">
        <v>2009.1861000000001</v>
      </c>
      <c r="H30" s="111">
        <f t="shared" si="6"/>
        <v>0.81179236363636365</v>
      </c>
    </row>
    <row r="31" spans="1:8" ht="20.100000000000001" customHeight="1" x14ac:dyDescent="0.2">
      <c r="A31" s="126">
        <v>19</v>
      </c>
      <c r="B31" s="143" t="s">
        <v>30</v>
      </c>
      <c r="C31" s="170">
        <v>0</v>
      </c>
      <c r="D31" s="196">
        <v>0</v>
      </c>
      <c r="E31" s="111" t="e">
        <f t="shared" si="5"/>
        <v>#DIV/0!</v>
      </c>
      <c r="F31" s="180">
        <v>0</v>
      </c>
      <c r="G31" s="180">
        <v>51.623599999999996</v>
      </c>
      <c r="H31" s="111" t="e">
        <f t="shared" si="6"/>
        <v>#DIV/0!</v>
      </c>
    </row>
    <row r="32" spans="1:8" ht="20.100000000000001" customHeight="1" x14ac:dyDescent="0.2">
      <c r="A32" s="126">
        <v>20</v>
      </c>
      <c r="B32" s="143" t="s">
        <v>31</v>
      </c>
      <c r="C32" s="170">
        <v>0.51228096455792982</v>
      </c>
      <c r="D32" s="196">
        <v>0.52875000000000005</v>
      </c>
      <c r="E32" s="111">
        <f t="shared" si="5"/>
        <v>1.0321484431034482</v>
      </c>
      <c r="F32" s="180">
        <v>258.75086116196633</v>
      </c>
      <c r="G32" s="180">
        <v>5.5388700000000002</v>
      </c>
      <c r="H32" s="111">
        <f t="shared" si="6"/>
        <v>2.14061896262943E-2</v>
      </c>
    </row>
    <row r="33" spans="1:9" ht="20.100000000000001" customHeight="1" x14ac:dyDescent="0.2">
      <c r="A33" s="126">
        <v>21</v>
      </c>
      <c r="B33" s="143" t="s">
        <v>32</v>
      </c>
      <c r="C33" s="170">
        <v>0</v>
      </c>
      <c r="D33" s="196">
        <v>0</v>
      </c>
      <c r="E33" s="111" t="e">
        <f t="shared" si="5"/>
        <v>#DIV/0!</v>
      </c>
      <c r="F33" s="180">
        <v>0</v>
      </c>
      <c r="G33" s="180">
        <v>0</v>
      </c>
      <c r="H33" s="111" t="e">
        <f t="shared" si="6"/>
        <v>#DIV/0!</v>
      </c>
    </row>
    <row r="34" spans="1:9" ht="20.100000000000001" customHeight="1" x14ac:dyDescent="0.2">
      <c r="A34" s="150">
        <v>22</v>
      </c>
      <c r="B34" s="151" t="s">
        <v>33</v>
      </c>
      <c r="C34" s="173">
        <f t="shared" ref="C34:D34" si="10">C28-C29-C31-C32-C33</f>
        <v>-5047.5968727893714</v>
      </c>
      <c r="D34" s="173">
        <f t="shared" si="10"/>
        <v>-3877.4666700000016</v>
      </c>
      <c r="E34" s="188">
        <f t="shared" si="5"/>
        <v>0.76818073386618535</v>
      </c>
      <c r="F34" s="173">
        <v>-46615.667449917855</v>
      </c>
      <c r="G34" s="173">
        <v>14069.196310000038</v>
      </c>
      <c r="H34" s="188">
        <f t="shared" si="6"/>
        <v>-0.30181261107363655</v>
      </c>
    </row>
    <row r="35" spans="1:9" ht="20.100000000000001" customHeight="1" x14ac:dyDescent="0.2">
      <c r="A35" s="152"/>
      <c r="B35" s="153" t="s">
        <v>68</v>
      </c>
      <c r="C35" s="153"/>
      <c r="D35" s="153"/>
      <c r="E35" s="121"/>
      <c r="F35" s="182"/>
      <c r="G35" s="182"/>
      <c r="H35" s="121"/>
    </row>
    <row r="36" spans="1:9" ht="20.100000000000001" customHeight="1" x14ac:dyDescent="0.2">
      <c r="A36" s="152"/>
      <c r="B36" s="154" t="s">
        <v>69</v>
      </c>
      <c r="C36" s="178"/>
      <c r="D36" s="179">
        <v>468.81</v>
      </c>
      <c r="E36" s="122"/>
      <c r="F36" s="108"/>
      <c r="G36" s="108">
        <v>457.45</v>
      </c>
      <c r="H36" s="122"/>
    </row>
    <row r="37" spans="1:9" ht="20.100000000000001" customHeight="1" x14ac:dyDescent="0.2">
      <c r="A37" s="152"/>
      <c r="B37" s="141" t="s">
        <v>95</v>
      </c>
      <c r="C37" s="179"/>
      <c r="D37" s="179">
        <v>3283</v>
      </c>
      <c r="E37" s="123"/>
      <c r="F37" s="109"/>
      <c r="G37" s="180">
        <v>35042</v>
      </c>
      <c r="H37" s="123"/>
    </row>
    <row r="38" spans="1:9" ht="20.100000000000001" customHeight="1" x14ac:dyDescent="0.2">
      <c r="A38" s="152"/>
      <c r="B38" s="155"/>
      <c r="C38" s="156"/>
      <c r="D38" s="124"/>
      <c r="E38" s="124"/>
      <c r="F38" s="124"/>
      <c r="G38" s="124"/>
      <c r="H38" s="124"/>
    </row>
    <row r="39" spans="1:9" ht="20.100000000000001" customHeight="1" x14ac:dyDescent="0.2">
      <c r="A39" s="156"/>
      <c r="B39" s="105" t="s">
        <v>99</v>
      </c>
      <c r="C39" s="125" t="s">
        <v>97</v>
      </c>
      <c r="D39" s="192">
        <v>7241.4737500000047</v>
      </c>
      <c r="E39" s="189"/>
      <c r="F39" s="125" t="s">
        <v>98</v>
      </c>
      <c r="G39" s="157">
        <v>62768.058809999995</v>
      </c>
      <c r="H39" s="125"/>
    </row>
    <row r="40" spans="1:9" ht="20.100000000000001" customHeight="1" x14ac:dyDescent="0.2">
      <c r="A40" s="156"/>
      <c r="B40" s="105" t="s">
        <v>100</v>
      </c>
      <c r="C40" s="125" t="s">
        <v>97</v>
      </c>
      <c r="D40" s="192">
        <v>5169.2408999999971</v>
      </c>
      <c r="E40" s="189"/>
      <c r="F40" s="125" t="s">
        <v>98</v>
      </c>
      <c r="G40" s="157">
        <v>52893.930130000008</v>
      </c>
      <c r="H40" s="203"/>
      <c r="I40" s="203"/>
    </row>
    <row r="41" spans="1:9" ht="20.100000000000001" customHeight="1" x14ac:dyDescent="0.2">
      <c r="D41" s="190"/>
    </row>
    <row r="42" spans="1:9" ht="20.100000000000001" customHeight="1" x14ac:dyDescent="0.2"/>
    <row r="43" spans="1:9" ht="20.100000000000001" customHeight="1" x14ac:dyDescent="0.2">
      <c r="B43" t="s">
        <v>96</v>
      </c>
    </row>
    <row r="44" spans="1:9" ht="20.100000000000001" customHeight="1" x14ac:dyDescent="0.2">
      <c r="B44" s="174" t="s">
        <v>139</v>
      </c>
    </row>
    <row r="45" spans="1:9" ht="20.100000000000001" customHeight="1" x14ac:dyDescent="0.2">
      <c r="B45" s="174" t="s">
        <v>135</v>
      </c>
      <c r="C45" s="194" t="s">
        <v>128</v>
      </c>
      <c r="D45" s="194" t="s">
        <v>129</v>
      </c>
      <c r="E45" s="1"/>
      <c r="F45" s="195">
        <v>10309035.029999999</v>
      </c>
      <c r="G45" s="193" t="s">
        <v>131</v>
      </c>
    </row>
    <row r="46" spans="1:9" ht="20.100000000000001" customHeight="1" x14ac:dyDescent="0.2">
      <c r="C46" s="194" t="s">
        <v>130</v>
      </c>
      <c r="D46" s="194" t="s">
        <v>132</v>
      </c>
      <c r="E46" s="1"/>
      <c r="F46" s="195">
        <v>32047077.23</v>
      </c>
      <c r="G46" s="193" t="s">
        <v>131</v>
      </c>
    </row>
    <row r="47" spans="1:9" ht="20.100000000000001" customHeight="1" x14ac:dyDescent="0.2">
      <c r="C47" s="1"/>
      <c r="D47" s="194" t="s">
        <v>134</v>
      </c>
      <c r="E47" s="1"/>
      <c r="F47" s="195">
        <f>+F45+F46</f>
        <v>42356112.259999998</v>
      </c>
    </row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6">
    <mergeCell ref="A2:B4"/>
    <mergeCell ref="H40:I40"/>
    <mergeCell ref="C2:E2"/>
    <mergeCell ref="F2:H2"/>
    <mergeCell ref="C3:E3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6" orientation="portrait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10" t="s">
        <v>0</v>
      </c>
      <c r="B2" s="211"/>
      <c r="C2" s="48" t="s">
        <v>107</v>
      </c>
      <c r="D2" s="48" t="s">
        <v>108</v>
      </c>
      <c r="E2" s="48" t="s">
        <v>109</v>
      </c>
      <c r="F2" s="48" t="s">
        <v>110</v>
      </c>
      <c r="G2" s="48" t="s">
        <v>111</v>
      </c>
      <c r="H2" s="48" t="s">
        <v>112</v>
      </c>
      <c r="I2" s="48" t="s">
        <v>113</v>
      </c>
      <c r="J2" s="48" t="s">
        <v>114</v>
      </c>
      <c r="K2" s="48" t="s">
        <v>115</v>
      </c>
      <c r="L2" s="48" t="s">
        <v>116</v>
      </c>
      <c r="M2" s="48" t="s">
        <v>117</v>
      </c>
      <c r="N2" s="48" t="s">
        <v>118</v>
      </c>
    </row>
    <row r="3" spans="1:14" ht="20.100000000000001" customHeight="1" x14ac:dyDescent="0.2">
      <c r="A3" s="4" t="s">
        <v>1</v>
      </c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20.100000000000001" customHeight="1" x14ac:dyDescent="0.2">
      <c r="A4" s="4" t="s">
        <v>73</v>
      </c>
      <c r="B4" s="162" t="s">
        <v>74</v>
      </c>
      <c r="C4" s="109">
        <f>C5</f>
        <v>65273.580009999998</v>
      </c>
      <c r="D4" s="109">
        <f t="shared" ref="D4:N4" si="0">D5</f>
        <v>65216.71514</v>
      </c>
      <c r="E4" s="109">
        <f t="shared" si="0"/>
        <v>65495.885240000003</v>
      </c>
      <c r="F4" s="109">
        <f t="shared" si="0"/>
        <v>65605.147129999998</v>
      </c>
      <c r="G4" s="109">
        <f t="shared" si="0"/>
        <v>65320.347700000006</v>
      </c>
      <c r="H4" s="109">
        <f t="shared" si="0"/>
        <v>64993.092909999999</v>
      </c>
      <c r="I4" s="109">
        <f t="shared" si="0"/>
        <v>65226.32015</v>
      </c>
      <c r="J4" s="109">
        <f t="shared" si="0"/>
        <v>64887.2906</v>
      </c>
      <c r="K4" s="109">
        <f t="shared" si="0"/>
        <v>65024.750939999998</v>
      </c>
      <c r="L4" s="109">
        <f t="shared" si="0"/>
        <v>65330.770079999995</v>
      </c>
      <c r="M4" s="109">
        <f t="shared" si="0"/>
        <v>66059.948529999994</v>
      </c>
      <c r="N4" s="109">
        <f t="shared" si="0"/>
        <v>0</v>
      </c>
    </row>
    <row r="5" spans="1:14" ht="20.100000000000001" customHeight="1" x14ac:dyDescent="0.2">
      <c r="A5" s="160">
        <v>1</v>
      </c>
      <c r="B5" s="160" t="s">
        <v>77</v>
      </c>
      <c r="C5" s="109">
        <v>65273.580009999998</v>
      </c>
      <c r="D5" s="109">
        <v>65216.71514</v>
      </c>
      <c r="E5" s="109">
        <v>65495.885240000003</v>
      </c>
      <c r="F5" s="109">
        <v>65605.147129999998</v>
      </c>
      <c r="G5" s="109">
        <v>65320.347700000006</v>
      </c>
      <c r="H5" s="109">
        <v>64993.092909999999</v>
      </c>
      <c r="I5" s="109">
        <v>65226.32015</v>
      </c>
      <c r="J5" s="191">
        <v>64887.2906</v>
      </c>
      <c r="K5" s="109">
        <v>65024.750939999998</v>
      </c>
      <c r="L5" s="109">
        <v>65330.770079999995</v>
      </c>
      <c r="M5" s="109">
        <v>66059.948529999994</v>
      </c>
      <c r="N5" s="109"/>
    </row>
    <row r="6" spans="1:14" ht="20.100000000000001" customHeight="1" x14ac:dyDescent="0.2">
      <c r="A6" s="4" t="s">
        <v>75</v>
      </c>
      <c r="B6" s="162" t="s">
        <v>76</v>
      </c>
      <c r="C6" s="109">
        <f>SUM(C7:C9)</f>
        <v>27836.028700000003</v>
      </c>
      <c r="D6" s="109">
        <f t="shared" ref="D6:N6" si="1">SUM(D7:D9)</f>
        <v>29289.81914</v>
      </c>
      <c r="E6" s="109">
        <f t="shared" si="1"/>
        <v>29828.269080000002</v>
      </c>
      <c r="F6" s="109">
        <f t="shared" si="1"/>
        <v>34885.294529999999</v>
      </c>
      <c r="G6" s="109">
        <f t="shared" si="1"/>
        <v>35232.131910000004</v>
      </c>
      <c r="H6" s="109">
        <f t="shared" si="1"/>
        <v>36263.587769999998</v>
      </c>
      <c r="I6" s="109">
        <f t="shared" si="1"/>
        <v>36023.639339999994</v>
      </c>
      <c r="J6" s="109">
        <f t="shared" si="1"/>
        <v>35470.62631</v>
      </c>
      <c r="K6" s="109">
        <f t="shared" si="1"/>
        <v>35062.145650000006</v>
      </c>
      <c r="L6" s="109">
        <f t="shared" si="1"/>
        <v>36665.267970000001</v>
      </c>
      <c r="M6" s="109">
        <f t="shared" si="1"/>
        <v>35431.461150000003</v>
      </c>
      <c r="N6" s="109">
        <f t="shared" si="1"/>
        <v>0</v>
      </c>
    </row>
    <row r="7" spans="1:14" ht="20.100000000000001" customHeight="1" x14ac:dyDescent="0.2">
      <c r="A7" s="163">
        <v>1</v>
      </c>
      <c r="B7" s="162" t="s">
        <v>3</v>
      </c>
      <c r="C7" s="109">
        <v>5978.2889599999999</v>
      </c>
      <c r="D7" s="109">
        <v>6145.1615199999997</v>
      </c>
      <c r="E7" s="183">
        <v>6151.2191500000008</v>
      </c>
      <c r="F7" s="109">
        <v>6337.1373300000005</v>
      </c>
      <c r="G7" s="109">
        <v>6271.2714500000002</v>
      </c>
      <c r="H7" s="109">
        <v>6116.3162499999999</v>
      </c>
      <c r="I7" s="109">
        <v>5622.0733499999997</v>
      </c>
      <c r="J7" s="191">
        <v>5583.0320099999999</v>
      </c>
      <c r="K7" s="109">
        <v>5083.4111399999992</v>
      </c>
      <c r="L7" s="109">
        <v>4940.8223099999996</v>
      </c>
      <c r="M7" s="109">
        <v>5123.4105199999995</v>
      </c>
      <c r="N7" s="109"/>
    </row>
    <row r="8" spans="1:14" ht="20.100000000000001" customHeight="1" x14ac:dyDescent="0.2">
      <c r="A8" s="163">
        <v>2</v>
      </c>
      <c r="B8" s="160" t="s">
        <v>2</v>
      </c>
      <c r="C8" s="109">
        <v>19122.307570000001</v>
      </c>
      <c r="D8" s="109">
        <v>19630.58929</v>
      </c>
      <c r="E8" s="109">
        <v>17987.71197</v>
      </c>
      <c r="F8" s="109">
        <v>17918.216649999998</v>
      </c>
      <c r="G8" s="109">
        <v>18219.413100000002</v>
      </c>
      <c r="H8" s="109">
        <v>20310.410459999999</v>
      </c>
      <c r="I8" s="109">
        <v>20493.57964</v>
      </c>
      <c r="J8" s="191">
        <v>19429.436719999998</v>
      </c>
      <c r="K8" s="109">
        <v>19819.517370000001</v>
      </c>
      <c r="L8" s="109">
        <v>20873.057089999998</v>
      </c>
      <c r="M8" s="109">
        <v>19369.284010000003</v>
      </c>
      <c r="N8" s="109"/>
    </row>
    <row r="9" spans="1:14" ht="20.100000000000001" customHeight="1" x14ac:dyDescent="0.2">
      <c r="A9" s="163">
        <v>3</v>
      </c>
      <c r="B9" s="160" t="s">
        <v>78</v>
      </c>
      <c r="C9" s="109">
        <v>2735.43217</v>
      </c>
      <c r="D9" s="109">
        <v>3514.0683300000001</v>
      </c>
      <c r="E9" s="109">
        <v>5689.3379599999998</v>
      </c>
      <c r="F9" s="109">
        <v>10629.940550000001</v>
      </c>
      <c r="G9" s="109">
        <v>10741.44736</v>
      </c>
      <c r="H9" s="109">
        <v>9836.8610600000011</v>
      </c>
      <c r="I9" s="109">
        <v>9907.9863499999992</v>
      </c>
      <c r="J9" s="191">
        <v>10458.157580000001</v>
      </c>
      <c r="K9" s="109">
        <v>10159.217140000001</v>
      </c>
      <c r="L9" s="109">
        <v>10851.388570000001</v>
      </c>
      <c r="M9" s="109">
        <v>10938.766619999999</v>
      </c>
      <c r="N9" s="109"/>
    </row>
    <row r="10" spans="1:14" ht="20.100000000000001" customHeight="1" x14ac:dyDescent="0.2">
      <c r="A10" s="42" t="s">
        <v>82</v>
      </c>
      <c r="B10" s="160" t="s">
        <v>71</v>
      </c>
      <c r="C10" s="159">
        <v>27.387930000000001</v>
      </c>
      <c r="D10" s="109">
        <v>27.387930000000001</v>
      </c>
      <c r="E10" s="109">
        <v>30.417830000000002</v>
      </c>
      <c r="F10" s="109">
        <v>110.41524000000001</v>
      </c>
      <c r="G10" s="109">
        <v>111.74524000000001</v>
      </c>
      <c r="H10" s="109">
        <v>155.82599999999999</v>
      </c>
      <c r="I10" s="109">
        <v>118.55122999999999</v>
      </c>
      <c r="J10" s="191">
        <v>117.80653</v>
      </c>
      <c r="K10" s="109">
        <v>138.79427999999999</v>
      </c>
      <c r="L10" s="109">
        <v>109.28496000000001</v>
      </c>
      <c r="M10" s="109">
        <v>110.63159</v>
      </c>
      <c r="N10" s="109"/>
    </row>
    <row r="11" spans="1:14" ht="20.100000000000001" customHeight="1" x14ac:dyDescent="0.2">
      <c r="A11" s="164"/>
      <c r="B11" s="66" t="s">
        <v>4</v>
      </c>
      <c r="C11" s="165">
        <f>C4+C6+C10</f>
        <v>93136.996639999998</v>
      </c>
      <c r="D11" s="165">
        <f t="shared" ref="D11:N11" si="2">D4+D6+D10</f>
        <v>94533.92220999999</v>
      </c>
      <c r="E11" s="165">
        <f t="shared" si="2"/>
        <v>95354.572150000007</v>
      </c>
      <c r="F11" s="165">
        <f t="shared" si="2"/>
        <v>100600.8569</v>
      </c>
      <c r="G11" s="165">
        <f t="shared" si="2"/>
        <v>100664.22485000001</v>
      </c>
      <c r="H11" s="165">
        <f t="shared" si="2"/>
        <v>101412.50667999999</v>
      </c>
      <c r="I11" s="165">
        <f t="shared" si="2"/>
        <v>101368.51071999999</v>
      </c>
      <c r="J11" s="165">
        <f t="shared" si="2"/>
        <v>100475.72344</v>
      </c>
      <c r="K11" s="165">
        <f t="shared" si="2"/>
        <v>100225.69087000001</v>
      </c>
      <c r="L11" s="165">
        <f t="shared" si="2"/>
        <v>102105.32301000001</v>
      </c>
      <c r="M11" s="165">
        <f t="shared" si="2"/>
        <v>101602.04127</v>
      </c>
      <c r="N11" s="165">
        <f t="shared" si="2"/>
        <v>0</v>
      </c>
    </row>
    <row r="12" spans="1:14" ht="20.100000000000001" customHeight="1" x14ac:dyDescent="0.2">
      <c r="A12" s="4" t="s">
        <v>65</v>
      </c>
      <c r="B12" s="160"/>
      <c r="C12" s="157"/>
      <c r="D12" s="157"/>
      <c r="E12" s="157"/>
      <c r="F12" s="157"/>
      <c r="G12" s="184"/>
      <c r="H12" s="157"/>
      <c r="I12" s="157"/>
      <c r="J12" s="157"/>
      <c r="K12" s="157"/>
      <c r="L12" s="157"/>
      <c r="M12" s="157"/>
      <c r="N12" s="157"/>
    </row>
    <row r="13" spans="1:14" ht="20.100000000000001" customHeight="1" x14ac:dyDescent="0.2">
      <c r="A13" s="4" t="s">
        <v>79</v>
      </c>
      <c r="B13" s="160" t="s">
        <v>80</v>
      </c>
      <c r="C13" s="109">
        <v>-72206.200079999995</v>
      </c>
      <c r="D13" s="109">
        <v>-75525.261809999996</v>
      </c>
      <c r="E13" s="109">
        <v>-79511.875579999993</v>
      </c>
      <c r="F13" s="109">
        <v>-83239.653160000002</v>
      </c>
      <c r="G13" s="109">
        <v>-86573.156909999991</v>
      </c>
      <c r="H13" s="109">
        <v>-85063.611940000003</v>
      </c>
      <c r="I13" s="109">
        <v>-77405.012340000001</v>
      </c>
      <c r="J13" s="191">
        <v>-79563.668139999994</v>
      </c>
      <c r="K13" s="109">
        <v>-83250.70912</v>
      </c>
      <c r="L13" s="109">
        <v>-53726.98517</v>
      </c>
      <c r="M13" s="109">
        <v>-57604.451840000002</v>
      </c>
      <c r="N13" s="109"/>
    </row>
    <row r="14" spans="1:14" ht="20.100000000000001" customHeight="1" x14ac:dyDescent="0.2">
      <c r="A14" s="4" t="s">
        <v>75</v>
      </c>
      <c r="B14" s="166" t="s">
        <v>81</v>
      </c>
      <c r="C14" s="109">
        <f>SUM(C15:C19)</f>
        <v>161363.50657000003</v>
      </c>
      <c r="D14" s="109">
        <f t="shared" ref="D14:N14" si="3">SUM(D15:D19)</f>
        <v>166116.76806999999</v>
      </c>
      <c r="E14" s="109">
        <f t="shared" si="3"/>
        <v>170957.24612</v>
      </c>
      <c r="F14" s="109">
        <f t="shared" si="3"/>
        <v>179955.85195000001</v>
      </c>
      <c r="G14" s="109">
        <f t="shared" si="3"/>
        <v>183362.07737000001</v>
      </c>
      <c r="H14" s="109">
        <f t="shared" si="3"/>
        <v>182617.84518</v>
      </c>
      <c r="I14" s="109">
        <f t="shared" si="3"/>
        <v>175649.14842000001</v>
      </c>
      <c r="J14" s="109">
        <f t="shared" si="3"/>
        <v>176919.33237000002</v>
      </c>
      <c r="K14" s="109">
        <f t="shared" si="3"/>
        <v>180374.37249000001</v>
      </c>
      <c r="L14" s="109">
        <f t="shared" si="3"/>
        <v>152819.72850000003</v>
      </c>
      <c r="M14" s="109">
        <f t="shared" si="3"/>
        <v>156270.07833000002</v>
      </c>
      <c r="N14" s="109">
        <f t="shared" si="3"/>
        <v>0</v>
      </c>
    </row>
    <row r="15" spans="1:14" ht="20.100000000000001" customHeight="1" x14ac:dyDescent="0.2">
      <c r="A15" s="160">
        <v>1</v>
      </c>
      <c r="B15" s="160" t="s">
        <v>7</v>
      </c>
      <c r="C15" s="109">
        <v>4444.0657000000001</v>
      </c>
      <c r="D15" s="109">
        <v>4442.4485800000002</v>
      </c>
      <c r="E15" s="109">
        <v>4438.6354099999999</v>
      </c>
      <c r="F15" s="109">
        <v>4436.66644</v>
      </c>
      <c r="G15" s="109">
        <v>4435.6490899999999</v>
      </c>
      <c r="H15" s="109">
        <v>4431.9896100000005</v>
      </c>
      <c r="I15" s="109">
        <v>4425.7828799999997</v>
      </c>
      <c r="J15" s="191">
        <v>4415.80033</v>
      </c>
      <c r="K15" s="109">
        <v>4414.2896100000007</v>
      </c>
      <c r="L15" s="109">
        <v>4414.2896100000007</v>
      </c>
      <c r="M15" s="109">
        <v>4414.2896100000007</v>
      </c>
      <c r="N15" s="109"/>
    </row>
    <row r="16" spans="1:14" ht="20.100000000000001" customHeight="1" x14ac:dyDescent="0.2">
      <c r="A16" s="160">
        <v>2</v>
      </c>
      <c r="B16" s="160" t="s">
        <v>5</v>
      </c>
      <c r="C16" s="109">
        <v>120817.75367000001</v>
      </c>
      <c r="D16" s="109">
        <v>125631.81698999999</v>
      </c>
      <c r="E16" s="109">
        <v>130659.26918</v>
      </c>
      <c r="F16" s="109">
        <v>134834.31339</v>
      </c>
      <c r="G16" s="109">
        <v>138374.1373</v>
      </c>
      <c r="H16" s="109">
        <v>137775.01583000002</v>
      </c>
      <c r="I16" s="109">
        <v>130928.09875</v>
      </c>
      <c r="J16" s="191">
        <v>132329.03612</v>
      </c>
      <c r="K16" s="109">
        <v>135901.57694999999</v>
      </c>
      <c r="L16" s="109">
        <v>107482.93833</v>
      </c>
      <c r="M16" s="109">
        <v>111564.08087000001</v>
      </c>
      <c r="N16" s="109"/>
    </row>
    <row r="17" spans="1:14" ht="20.100000000000001" customHeight="1" x14ac:dyDescent="0.2">
      <c r="A17" s="160">
        <v>3</v>
      </c>
      <c r="B17" s="160" t="s">
        <v>8</v>
      </c>
      <c r="C17" s="109">
        <v>568.80028000000004</v>
      </c>
      <c r="D17" s="109">
        <v>613.46263999999996</v>
      </c>
      <c r="E17" s="109">
        <v>653.98172999999997</v>
      </c>
      <c r="F17" s="109">
        <v>709.27586999999994</v>
      </c>
      <c r="G17" s="109">
        <v>758.89706999999999</v>
      </c>
      <c r="H17" s="109">
        <v>798.22560999999996</v>
      </c>
      <c r="I17" s="109">
        <v>842.35271999999998</v>
      </c>
      <c r="J17" s="191">
        <v>881.28091000000006</v>
      </c>
      <c r="K17" s="109">
        <v>925.00397999999996</v>
      </c>
      <c r="L17" s="109">
        <v>957.74967000000004</v>
      </c>
      <c r="M17" s="109">
        <v>483.90663000000001</v>
      </c>
      <c r="N17" s="109"/>
    </row>
    <row r="18" spans="1:14" ht="20.100000000000001" customHeight="1" x14ac:dyDescent="0.2">
      <c r="A18" s="160">
        <v>4</v>
      </c>
      <c r="B18" s="160" t="s">
        <v>66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spans="1:14" ht="20.100000000000001" customHeight="1" x14ac:dyDescent="0.2">
      <c r="A19" s="163">
        <v>5</v>
      </c>
      <c r="B19" s="160" t="s">
        <v>6</v>
      </c>
      <c r="C19" s="109">
        <v>35532.886920000004</v>
      </c>
      <c r="D19" s="109">
        <v>35429.039859999997</v>
      </c>
      <c r="E19" s="109">
        <v>35205.359799999998</v>
      </c>
      <c r="F19" s="109">
        <v>39975.596250000002</v>
      </c>
      <c r="G19" s="109">
        <v>39793.393909999999</v>
      </c>
      <c r="H19" s="109">
        <v>39612.614130000002</v>
      </c>
      <c r="I19" s="109">
        <v>39452.914069999999</v>
      </c>
      <c r="J19" s="191">
        <v>39293.21501</v>
      </c>
      <c r="K19" s="109">
        <v>39133.501950000005</v>
      </c>
      <c r="L19" s="109">
        <v>39964.750890000003</v>
      </c>
      <c r="M19" s="109">
        <v>39807.801220000001</v>
      </c>
      <c r="N19" s="109"/>
    </row>
    <row r="20" spans="1:14" ht="20.100000000000001" customHeight="1" x14ac:dyDescent="0.2">
      <c r="A20" s="42" t="s">
        <v>82</v>
      </c>
      <c r="B20" s="160" t="s">
        <v>70</v>
      </c>
      <c r="C20" s="167">
        <v>3979.6901499999999</v>
      </c>
      <c r="D20" s="167">
        <v>3942.4159500000001</v>
      </c>
      <c r="E20" s="167">
        <v>3909.2016100000001</v>
      </c>
      <c r="F20" s="167">
        <v>3884.6581099999999</v>
      </c>
      <c r="G20" s="167">
        <v>3875.3043900000002</v>
      </c>
      <c r="H20" s="167">
        <v>3858.2734399999999</v>
      </c>
      <c r="I20" s="167">
        <v>3124.37464</v>
      </c>
      <c r="J20" s="191">
        <v>3120.0592099999999</v>
      </c>
      <c r="K20" s="167">
        <v>3102.0275000000001</v>
      </c>
      <c r="L20" s="167">
        <v>3012.5796800000003</v>
      </c>
      <c r="M20" s="167">
        <v>2936.4147799999996</v>
      </c>
      <c r="N20" s="167"/>
    </row>
    <row r="21" spans="1:14" ht="20.100000000000001" customHeight="1" x14ac:dyDescent="0.2">
      <c r="A21" s="164"/>
      <c r="B21" s="66" t="s">
        <v>67</v>
      </c>
      <c r="C21" s="158">
        <f>C13+C14+C20</f>
        <v>93136.996640000027</v>
      </c>
      <c r="D21" s="158">
        <f t="shared" ref="D21:N21" si="4">D13+D14+D20</f>
        <v>94533.92220999999</v>
      </c>
      <c r="E21" s="158">
        <f>E13+E14+E20</f>
        <v>95354.572150000007</v>
      </c>
      <c r="F21" s="158">
        <f>F13+F14+F20</f>
        <v>100600.85690000001</v>
      </c>
      <c r="G21" s="158">
        <f t="shared" si="4"/>
        <v>100664.22485000003</v>
      </c>
      <c r="H21" s="158">
        <f t="shared" si="4"/>
        <v>101412.50668000001</v>
      </c>
      <c r="I21" s="158">
        <f t="shared" si="4"/>
        <v>101368.51072000001</v>
      </c>
      <c r="J21" s="158">
        <f t="shared" si="4"/>
        <v>100475.72344000003</v>
      </c>
      <c r="K21" s="158">
        <f t="shared" si="4"/>
        <v>100225.69087000001</v>
      </c>
      <c r="L21" s="158">
        <f t="shared" si="4"/>
        <v>102105.32301000002</v>
      </c>
      <c r="M21" s="158">
        <f t="shared" si="4"/>
        <v>101602.04127000003</v>
      </c>
      <c r="N21" s="158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59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17" t="s">
        <v>0</v>
      </c>
      <c r="B2" s="218"/>
      <c r="C2" s="67" t="s">
        <v>101</v>
      </c>
      <c r="D2" s="67" t="s">
        <v>119</v>
      </c>
      <c r="E2" s="67" t="s">
        <v>120</v>
      </c>
      <c r="F2" s="67" t="s">
        <v>121</v>
      </c>
      <c r="G2" s="67" t="s">
        <v>123</v>
      </c>
      <c r="H2" s="67" t="s">
        <v>124</v>
      </c>
      <c r="I2" s="67" t="s">
        <v>125</v>
      </c>
      <c r="J2" s="67" t="s">
        <v>126</v>
      </c>
      <c r="K2" s="67" t="s">
        <v>127</v>
      </c>
      <c r="L2" s="67" t="s">
        <v>133</v>
      </c>
      <c r="M2" s="67" t="s">
        <v>141</v>
      </c>
      <c r="N2" s="68" t="s">
        <v>102</v>
      </c>
    </row>
    <row r="3" spans="1:28" ht="18" customHeight="1" x14ac:dyDescent="0.25">
      <c r="A3" s="97" t="s">
        <v>87</v>
      </c>
      <c r="B3" s="98"/>
      <c r="C3" s="99">
        <v>5349.1083399999998</v>
      </c>
      <c r="D3" s="100">
        <f>C40</f>
        <v>64.488419999999678</v>
      </c>
      <c r="E3" s="100">
        <f t="shared" ref="E3:F3" si="0">D40</f>
        <v>89.029569999998785</v>
      </c>
      <c r="F3" s="100">
        <f t="shared" si="0"/>
        <v>2171.0828199999978</v>
      </c>
      <c r="G3" s="100">
        <f t="shared" ref="G3" si="1">F40</f>
        <v>2334.7879899999953</v>
      </c>
      <c r="H3" s="100">
        <f t="shared" ref="H3" si="2">G40</f>
        <v>2532.6359499999962</v>
      </c>
      <c r="I3" s="100">
        <f t="shared" ref="I3" si="3">H40</f>
        <v>1401.5756899999942</v>
      </c>
      <c r="J3" s="100">
        <f t="shared" ref="J3" si="4">I40</f>
        <v>2208.8262999999952</v>
      </c>
      <c r="K3" s="100">
        <f t="shared" ref="K3" si="5">J40</f>
        <v>2357.5983499999948</v>
      </c>
      <c r="L3" s="100">
        <f t="shared" ref="L3" si="6">K40</f>
        <v>2242.7465899999934</v>
      </c>
      <c r="M3" s="100">
        <f t="shared" ref="M3" si="7">L40</f>
        <v>2254.2433599999931</v>
      </c>
      <c r="N3" s="101">
        <f>L40</f>
        <v>2254.2433599999931</v>
      </c>
    </row>
    <row r="4" spans="1:28" x14ac:dyDescent="0.2">
      <c r="A4" s="212" t="s">
        <v>56</v>
      </c>
      <c r="B4" s="213"/>
      <c r="C4" s="92"/>
      <c r="D4" s="92"/>
      <c r="E4" s="92"/>
      <c r="F4" s="92"/>
      <c r="G4" s="93"/>
      <c r="H4" s="92"/>
      <c r="I4" s="92"/>
      <c r="J4" s="94"/>
      <c r="K4" s="95"/>
      <c r="L4" s="92"/>
      <c r="M4" s="92"/>
      <c r="N4" s="96"/>
    </row>
    <row r="5" spans="1:28" ht="14.1" customHeight="1" x14ac:dyDescent="0.2">
      <c r="A5" s="54"/>
      <c r="B5" s="53" t="s">
        <v>57</v>
      </c>
      <c r="C5" s="50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4"/>
      <c r="B6" s="53" t="s">
        <v>58</v>
      </c>
      <c r="C6" s="50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4"/>
      <c r="B7" s="53" t="s">
        <v>59</v>
      </c>
      <c r="C7" s="50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0"/>
      <c r="B8" s="61" t="s">
        <v>63</v>
      </c>
      <c r="C8" s="62"/>
      <c r="D8" s="63"/>
      <c r="E8" s="63"/>
      <c r="F8" s="63"/>
      <c r="G8" s="64"/>
      <c r="H8" s="63"/>
      <c r="I8" s="64"/>
      <c r="J8" s="63"/>
      <c r="K8" s="63"/>
      <c r="L8" s="63"/>
      <c r="M8" s="63"/>
      <c r="N8" s="65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1" t="s">
        <v>34</v>
      </c>
      <c r="B9" s="72"/>
      <c r="C9" s="104">
        <f>C17</f>
        <v>7151.7512199999992</v>
      </c>
      <c r="D9" s="104">
        <f t="shared" ref="D9:N9" si="8">D17</f>
        <v>10230.666949999999</v>
      </c>
      <c r="E9" s="104">
        <f t="shared" si="8"/>
        <v>11929.89885</v>
      </c>
      <c r="F9" s="104">
        <f t="shared" si="8"/>
        <v>10203.861749999998</v>
      </c>
      <c r="G9" s="104">
        <f t="shared" si="8"/>
        <v>10449.719440000001</v>
      </c>
      <c r="H9" s="104">
        <f t="shared" si="8"/>
        <v>9080.1150999999991</v>
      </c>
      <c r="I9" s="104">
        <f t="shared" si="8"/>
        <v>10270.60009</v>
      </c>
      <c r="J9" s="104">
        <f t="shared" si="8"/>
        <v>11499.179129999999</v>
      </c>
      <c r="K9" s="104">
        <f t="shared" si="8"/>
        <v>10077.584519999999</v>
      </c>
      <c r="L9" s="104">
        <f t="shared" si="8"/>
        <v>10430.014349999999</v>
      </c>
      <c r="M9" s="104">
        <f t="shared" si="8"/>
        <v>11821.394859999999</v>
      </c>
      <c r="N9" s="168">
        <f t="shared" si="8"/>
        <v>10645.373960000001</v>
      </c>
    </row>
    <row r="10" spans="1:28" ht="14.1" customHeight="1" x14ac:dyDescent="0.2">
      <c r="A10" s="29"/>
      <c r="B10" s="53" t="s">
        <v>13</v>
      </c>
      <c r="C10" s="20">
        <v>6160.7919199999997</v>
      </c>
      <c r="D10" s="21">
        <v>7415.7027099999996</v>
      </c>
      <c r="E10" s="177">
        <v>6996.0639000000001</v>
      </c>
      <c r="F10" s="177">
        <v>7048.1530199999997</v>
      </c>
      <c r="G10" s="21">
        <v>7200.5292899999995</v>
      </c>
      <c r="H10" s="19">
        <v>5785.7679900000003</v>
      </c>
      <c r="I10" s="177">
        <v>6181.54115</v>
      </c>
      <c r="J10" s="177">
        <v>8022.7926599999992</v>
      </c>
      <c r="K10" s="19">
        <v>6541.9104099999995</v>
      </c>
      <c r="L10" s="19">
        <v>7080.7470499999999</v>
      </c>
      <c r="M10" s="19">
        <v>7912.0983799999995</v>
      </c>
      <c r="N10" s="38">
        <v>6523.8152800000007</v>
      </c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3" t="s">
        <v>14</v>
      </c>
      <c r="C11" s="20">
        <v>13.686029999999999</v>
      </c>
      <c r="D11" s="21">
        <v>1821.6850099999999</v>
      </c>
      <c r="E11" s="177">
        <v>4236.7262199999996</v>
      </c>
      <c r="F11" s="177">
        <v>2119.6278200000002</v>
      </c>
      <c r="G11" s="21">
        <v>2457.9433200000003</v>
      </c>
      <c r="H11" s="19">
        <v>2252.77837</v>
      </c>
      <c r="I11" s="177">
        <v>2186.0527499999998</v>
      </c>
      <c r="J11" s="177">
        <v>2378.5889099999999</v>
      </c>
      <c r="K11" s="19">
        <v>2182.2934799999998</v>
      </c>
      <c r="L11" s="19">
        <v>2192.6694999999995</v>
      </c>
      <c r="M11" s="19">
        <v>2498.7668799999997</v>
      </c>
      <c r="N11" s="38">
        <v>2000</v>
      </c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3" t="s">
        <v>15</v>
      </c>
      <c r="C12" s="20">
        <v>513.11312000000009</v>
      </c>
      <c r="D12" s="21">
        <v>881.09838999999999</v>
      </c>
      <c r="E12" s="177">
        <v>621.10230999999999</v>
      </c>
      <c r="F12" s="177">
        <v>618.41332999999997</v>
      </c>
      <c r="G12" s="21">
        <v>617.47789999999986</v>
      </c>
      <c r="H12" s="19">
        <v>642.5499299999999</v>
      </c>
      <c r="I12" s="177">
        <v>1697.7531100000001</v>
      </c>
      <c r="J12" s="177">
        <v>808.92023000000006</v>
      </c>
      <c r="K12" s="19">
        <v>920.12270000000001</v>
      </c>
      <c r="L12" s="19">
        <v>843.00900999999999</v>
      </c>
      <c r="M12" s="19">
        <v>815.92217999999991</v>
      </c>
      <c r="N12" s="38">
        <v>806.80174</v>
      </c>
      <c r="P12" s="214"/>
      <c r="Q12" s="214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3"/>
      <c r="B13" s="74" t="s">
        <v>35</v>
      </c>
      <c r="C13" s="75">
        <f>C10+C11+C12</f>
        <v>6687.5910699999995</v>
      </c>
      <c r="D13" s="75">
        <f t="shared" ref="D13:N13" si="9">D10+D11+D12</f>
        <v>10118.486109999998</v>
      </c>
      <c r="E13" s="75">
        <f t="shared" si="9"/>
        <v>11853.89243</v>
      </c>
      <c r="F13" s="75">
        <f t="shared" si="9"/>
        <v>9786.1941699999988</v>
      </c>
      <c r="G13" s="75">
        <f t="shared" si="9"/>
        <v>10275.950510000001</v>
      </c>
      <c r="H13" s="75">
        <f t="shared" si="9"/>
        <v>8681.0962899999995</v>
      </c>
      <c r="I13" s="75">
        <f t="shared" si="9"/>
        <v>10065.347009999999</v>
      </c>
      <c r="J13" s="75">
        <f t="shared" si="9"/>
        <v>11210.301799999999</v>
      </c>
      <c r="K13" s="75">
        <f t="shared" si="9"/>
        <v>9644.3265899999988</v>
      </c>
      <c r="L13" s="75">
        <f t="shared" si="9"/>
        <v>10116.42556</v>
      </c>
      <c r="M13" s="75">
        <f t="shared" si="9"/>
        <v>11226.787439999998</v>
      </c>
      <c r="N13" s="76">
        <f t="shared" si="9"/>
        <v>9330.6170200000015</v>
      </c>
    </row>
    <row r="14" spans="1:28" ht="14.1" customHeight="1" x14ac:dyDescent="0.2">
      <c r="A14" s="29"/>
      <c r="B14" s="53" t="s">
        <v>36</v>
      </c>
      <c r="C14" s="20">
        <v>464.16014999999999</v>
      </c>
      <c r="D14" s="21">
        <v>112.18084000000002</v>
      </c>
      <c r="E14" s="177">
        <v>76.006419999999977</v>
      </c>
      <c r="F14" s="177">
        <v>417.66757999999993</v>
      </c>
      <c r="G14" s="21">
        <v>173.76892999999998</v>
      </c>
      <c r="H14" s="19">
        <v>399.01880999999997</v>
      </c>
      <c r="I14" s="177">
        <v>205.25308000000004</v>
      </c>
      <c r="J14" s="177">
        <v>288.87732999999997</v>
      </c>
      <c r="K14" s="19">
        <v>433.25792999999987</v>
      </c>
      <c r="L14" s="19">
        <v>313.58878999999996</v>
      </c>
      <c r="M14" s="19">
        <v>594.60741999999982</v>
      </c>
      <c r="N14" s="38">
        <v>1314.75694</v>
      </c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3" t="s">
        <v>61</v>
      </c>
      <c r="C15" s="51">
        <v>0</v>
      </c>
      <c r="D15" s="21">
        <v>0</v>
      </c>
      <c r="E15" s="177">
        <v>0</v>
      </c>
      <c r="F15" s="177">
        <v>0</v>
      </c>
      <c r="G15" s="21">
        <v>0</v>
      </c>
      <c r="H15" s="19">
        <v>0</v>
      </c>
      <c r="I15" s="177">
        <v>0</v>
      </c>
      <c r="J15" s="177">
        <v>0</v>
      </c>
      <c r="K15" s="19">
        <v>0</v>
      </c>
      <c r="L15" s="19">
        <v>0</v>
      </c>
      <c r="M15" s="19">
        <v>0</v>
      </c>
      <c r="N15" s="38">
        <v>0</v>
      </c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3" t="s">
        <v>60</v>
      </c>
      <c r="C16" s="51">
        <v>0</v>
      </c>
      <c r="D16" s="21">
        <v>0</v>
      </c>
      <c r="E16" s="177">
        <v>0</v>
      </c>
      <c r="F16" s="177">
        <v>0</v>
      </c>
      <c r="G16" s="21">
        <v>0</v>
      </c>
      <c r="H16" s="19">
        <v>0</v>
      </c>
      <c r="I16" s="177">
        <v>0</v>
      </c>
      <c r="J16" s="177">
        <v>0</v>
      </c>
      <c r="K16" s="19">
        <v>0</v>
      </c>
      <c r="L16" s="19">
        <v>0</v>
      </c>
      <c r="M16" s="19">
        <v>0</v>
      </c>
      <c r="N16" s="38">
        <v>0</v>
      </c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4"/>
      <c r="B17" s="85" t="s">
        <v>64</v>
      </c>
      <c r="C17" s="86">
        <f>SUM(C13:C16)</f>
        <v>7151.7512199999992</v>
      </c>
      <c r="D17" s="86">
        <f t="shared" ref="D17:N17" si="10">SUM(D13:D16)</f>
        <v>10230.666949999999</v>
      </c>
      <c r="E17" s="86">
        <f t="shared" si="10"/>
        <v>11929.89885</v>
      </c>
      <c r="F17" s="86">
        <f t="shared" si="10"/>
        <v>10203.861749999998</v>
      </c>
      <c r="G17" s="86">
        <f t="shared" si="10"/>
        <v>10449.719440000001</v>
      </c>
      <c r="H17" s="86">
        <f t="shared" si="10"/>
        <v>9080.1150999999991</v>
      </c>
      <c r="I17" s="86">
        <f t="shared" si="10"/>
        <v>10270.60009</v>
      </c>
      <c r="J17" s="86">
        <f t="shared" si="10"/>
        <v>11499.179129999999</v>
      </c>
      <c r="K17" s="86">
        <f t="shared" si="10"/>
        <v>10077.584519999999</v>
      </c>
      <c r="L17" s="86">
        <f t="shared" si="10"/>
        <v>10430.014349999999</v>
      </c>
      <c r="M17" s="86">
        <f t="shared" si="10"/>
        <v>11821.394859999999</v>
      </c>
      <c r="N17" s="87">
        <f t="shared" si="10"/>
        <v>10645.373960000001</v>
      </c>
    </row>
    <row r="18" spans="1:28" ht="14.1" customHeight="1" x14ac:dyDescent="0.2">
      <c r="A18" s="69" t="s">
        <v>37</v>
      </c>
      <c r="B18" s="70"/>
      <c r="C18" s="83">
        <f>C38</f>
        <v>12436.371139999999</v>
      </c>
      <c r="D18" s="83">
        <f t="shared" ref="D18:N18" si="11">D38</f>
        <v>10206.1258</v>
      </c>
      <c r="E18" s="83">
        <f t="shared" si="11"/>
        <v>9847.8456000000006</v>
      </c>
      <c r="F18" s="83">
        <f t="shared" si="11"/>
        <v>10040.156580000001</v>
      </c>
      <c r="G18" s="83">
        <f t="shared" si="11"/>
        <v>10251.87148</v>
      </c>
      <c r="H18" s="83">
        <f t="shared" si="11"/>
        <v>10211.175360000001</v>
      </c>
      <c r="I18" s="83">
        <f>I38</f>
        <v>9463.3494799999989</v>
      </c>
      <c r="J18" s="83">
        <f t="shared" si="11"/>
        <v>11350.407079999999</v>
      </c>
      <c r="K18" s="83">
        <f t="shared" si="11"/>
        <v>10192.43628</v>
      </c>
      <c r="L18" s="83">
        <f t="shared" si="11"/>
        <v>10418.51758</v>
      </c>
      <c r="M18" s="83">
        <f t="shared" si="11"/>
        <v>11602.361140000001</v>
      </c>
      <c r="N18" s="169">
        <f t="shared" si="11"/>
        <v>10846.687689999999</v>
      </c>
    </row>
    <row r="19" spans="1:28" ht="14.1" customHeight="1" x14ac:dyDescent="0.2">
      <c r="A19" s="30"/>
      <c r="B19" s="55" t="s">
        <v>89</v>
      </c>
      <c r="C19" s="20">
        <v>7625.9216799999995</v>
      </c>
      <c r="D19" s="21">
        <v>5152.6982099999987</v>
      </c>
      <c r="E19" s="177">
        <v>4977.6344399999998</v>
      </c>
      <c r="F19" s="177">
        <v>5120.7278200000001</v>
      </c>
      <c r="G19" s="21">
        <v>5348.1722100000006</v>
      </c>
      <c r="H19" s="21">
        <v>5399.1500800000003</v>
      </c>
      <c r="I19" s="177">
        <v>5793.9953399999995</v>
      </c>
      <c r="J19" s="177">
        <v>5588.9595799999997</v>
      </c>
      <c r="K19" s="21">
        <v>5644.8543900000004</v>
      </c>
      <c r="L19" s="21">
        <v>5566.1434399999998</v>
      </c>
      <c r="M19" s="21">
        <v>5467.39804</v>
      </c>
      <c r="N19" s="39">
        <v>6093.4252999999999</v>
      </c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6" t="s">
        <v>90</v>
      </c>
      <c r="C20" s="20">
        <v>1130.37085</v>
      </c>
      <c r="D20" s="21">
        <v>1318.5939300000002</v>
      </c>
      <c r="E20" s="177">
        <v>1272.5667599999999</v>
      </c>
      <c r="F20" s="177">
        <v>1301.4847400000001</v>
      </c>
      <c r="G20" s="21">
        <v>1363.5013100000001</v>
      </c>
      <c r="H20" s="21">
        <v>1374.3580099999999</v>
      </c>
      <c r="I20" s="177">
        <v>767.97086999999999</v>
      </c>
      <c r="J20" s="177">
        <v>1457.7237</v>
      </c>
      <c r="K20" s="21">
        <v>1435.9061999999999</v>
      </c>
      <c r="L20" s="21">
        <v>1417.6529800000001</v>
      </c>
      <c r="M20" s="21">
        <v>1485.0938999999998</v>
      </c>
      <c r="N20" s="39">
        <v>1607.5689599999998</v>
      </c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5" t="s">
        <v>38</v>
      </c>
      <c r="C21" s="20">
        <v>1.655</v>
      </c>
      <c r="D21" s="21">
        <v>2.0555100000000004</v>
      </c>
      <c r="E21" s="177">
        <v>1.6682399999999999</v>
      </c>
      <c r="F21" s="177">
        <v>1.94628</v>
      </c>
      <c r="G21" s="21">
        <v>2.0257200000000002</v>
      </c>
      <c r="H21" s="21">
        <v>2.1335999999999999</v>
      </c>
      <c r="I21" s="177">
        <v>2.3469600000000002</v>
      </c>
      <c r="J21" s="177">
        <v>1.8821400000000001</v>
      </c>
      <c r="K21" s="21">
        <v>3.6568100000000006</v>
      </c>
      <c r="L21" s="21">
        <v>2.6566200000000002</v>
      </c>
      <c r="M21" s="21">
        <v>2.9883800000000003</v>
      </c>
      <c r="N21" s="39">
        <v>0</v>
      </c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7"/>
      <c r="B22" s="78" t="s">
        <v>39</v>
      </c>
      <c r="C22" s="79">
        <f>SUM(C19:C21)</f>
        <v>8757.9475299999995</v>
      </c>
      <c r="D22" s="79">
        <f t="shared" ref="D22:N22" si="12">SUM(D19:D21)</f>
        <v>6473.3476499999988</v>
      </c>
      <c r="E22" s="79">
        <f t="shared" si="12"/>
        <v>6251.8694399999995</v>
      </c>
      <c r="F22" s="79">
        <f t="shared" si="12"/>
        <v>6424.1588400000001</v>
      </c>
      <c r="G22" s="79">
        <f t="shared" si="12"/>
        <v>6713.6992399999999</v>
      </c>
      <c r="H22" s="79">
        <f t="shared" si="12"/>
        <v>6775.6416900000004</v>
      </c>
      <c r="I22" s="79">
        <f t="shared" si="12"/>
        <v>6564.3131699999994</v>
      </c>
      <c r="J22" s="79">
        <f t="shared" si="12"/>
        <v>7048.565419999999</v>
      </c>
      <c r="K22" s="79">
        <f t="shared" si="12"/>
        <v>7084.4174000000003</v>
      </c>
      <c r="L22" s="79">
        <f t="shared" si="12"/>
        <v>6986.4530399999994</v>
      </c>
      <c r="M22" s="79">
        <f t="shared" si="12"/>
        <v>6955.4803199999997</v>
      </c>
      <c r="N22" s="80">
        <f t="shared" si="12"/>
        <v>7700.9942599999995</v>
      </c>
    </row>
    <row r="23" spans="1:28" ht="14.1" customHeight="1" x14ac:dyDescent="0.2">
      <c r="A23" s="32"/>
      <c r="B23" s="55" t="s">
        <v>21</v>
      </c>
      <c r="C23" s="20">
        <v>1439.8100999999999</v>
      </c>
      <c r="D23" s="21">
        <v>1198.9337000000003</v>
      </c>
      <c r="E23" s="177">
        <v>1302.7977900000001</v>
      </c>
      <c r="F23" s="177">
        <v>1448.55898</v>
      </c>
      <c r="G23" s="21">
        <v>965.88813000000005</v>
      </c>
      <c r="H23" s="21">
        <v>1544.7269199999998</v>
      </c>
      <c r="I23" s="177">
        <v>955.31872999999996</v>
      </c>
      <c r="J23" s="177">
        <v>1629.0678199999998</v>
      </c>
      <c r="K23" s="19">
        <v>702.87242999999989</v>
      </c>
      <c r="L23" s="21">
        <v>1180.19093</v>
      </c>
      <c r="M23" s="21">
        <v>1557.7726400000001</v>
      </c>
      <c r="N23" s="39">
        <v>1295.0735400000001</v>
      </c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5" t="s">
        <v>83</v>
      </c>
      <c r="C24" s="20">
        <v>96.715260000000001</v>
      </c>
      <c r="D24" s="21">
        <v>111.67552000000001</v>
      </c>
      <c r="E24" s="177">
        <v>99.59447999999999</v>
      </c>
      <c r="F24" s="177">
        <v>102.33561999999999</v>
      </c>
      <c r="G24" s="21">
        <v>131.87734</v>
      </c>
      <c r="H24" s="21">
        <v>117.58413</v>
      </c>
      <c r="I24" s="177">
        <v>122.35644000000001</v>
      </c>
      <c r="J24" s="177">
        <v>125.01745</v>
      </c>
      <c r="K24" s="19">
        <v>95.693429999999992</v>
      </c>
      <c r="L24" s="21">
        <v>143.51822000000001</v>
      </c>
      <c r="M24" s="21">
        <v>122.52738000000001</v>
      </c>
      <c r="N24" s="39">
        <v>132.70943</v>
      </c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5" t="s">
        <v>84</v>
      </c>
      <c r="C25" s="20">
        <v>115.22212</v>
      </c>
      <c r="D25" s="21">
        <v>144.98758999999995</v>
      </c>
      <c r="E25" s="177">
        <v>101.09067999999999</v>
      </c>
      <c r="F25" s="177">
        <v>141.09007000000003</v>
      </c>
      <c r="G25" s="21">
        <v>87.608100000000007</v>
      </c>
      <c r="H25" s="21">
        <v>93.807919999999996</v>
      </c>
      <c r="I25" s="177">
        <v>105.21399000000001</v>
      </c>
      <c r="J25" s="177">
        <v>114.50036999999999</v>
      </c>
      <c r="K25" s="19">
        <v>183.28992000000002</v>
      </c>
      <c r="L25" s="21">
        <v>19.143629999999998</v>
      </c>
      <c r="M25" s="21">
        <v>152.94038</v>
      </c>
      <c r="N25" s="39">
        <v>30.911279999999998</v>
      </c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5" t="s">
        <v>86</v>
      </c>
      <c r="C26" s="20">
        <v>993.17318000000012</v>
      </c>
      <c r="D26" s="21">
        <v>778.60913000000016</v>
      </c>
      <c r="E26" s="177">
        <v>522.20699000000002</v>
      </c>
      <c r="F26" s="177">
        <v>460.26241000000005</v>
      </c>
      <c r="G26" s="21">
        <v>588.64490000000001</v>
      </c>
      <c r="H26" s="21">
        <v>615.52702999999974</v>
      </c>
      <c r="I26" s="177">
        <v>398.75666000000001</v>
      </c>
      <c r="J26" s="177">
        <v>1206.0146000000002</v>
      </c>
      <c r="K26" s="19">
        <v>653.88151000000005</v>
      </c>
      <c r="L26" s="21">
        <v>1064.72947</v>
      </c>
      <c r="M26" s="21">
        <v>1114.6970300000003</v>
      </c>
      <c r="N26" s="39">
        <v>496.60847000000001</v>
      </c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5" t="s">
        <v>22</v>
      </c>
      <c r="C27" s="20">
        <v>260.60822999999999</v>
      </c>
      <c r="D27" s="21">
        <v>210.13597000000004</v>
      </c>
      <c r="E27" s="177">
        <v>280.63715999999999</v>
      </c>
      <c r="F27" s="177">
        <v>239.70025999999999</v>
      </c>
      <c r="G27" s="21">
        <v>239.43003999999999</v>
      </c>
      <c r="H27" s="21">
        <v>180.05535</v>
      </c>
      <c r="I27" s="177">
        <v>163.43335999999999</v>
      </c>
      <c r="J27" s="177">
        <v>212.64614</v>
      </c>
      <c r="K27" s="19">
        <v>282.31394</v>
      </c>
      <c r="L27" s="21">
        <v>253.59436000000002</v>
      </c>
      <c r="M27" s="21">
        <v>160.49795999999995</v>
      </c>
      <c r="N27" s="39">
        <v>169.79974999999999</v>
      </c>
      <c r="Y27" s="40"/>
      <c r="AB27" s="37"/>
    </row>
    <row r="28" spans="1:28" ht="14.1" customHeight="1" x14ac:dyDescent="0.2">
      <c r="A28" s="77"/>
      <c r="B28" s="78" t="s">
        <v>23</v>
      </c>
      <c r="C28" s="79">
        <f t="shared" ref="C28:E28" si="13">SUM(C23:C27)</f>
        <v>2905.5288899999996</v>
      </c>
      <c r="D28" s="79">
        <f t="shared" si="13"/>
        <v>2444.3419100000001</v>
      </c>
      <c r="E28" s="79">
        <f t="shared" si="13"/>
        <v>2306.3271000000004</v>
      </c>
      <c r="F28" s="79">
        <f t="shared" ref="F28:N28" si="14">SUM(F23:F27)</f>
        <v>2391.9473400000002</v>
      </c>
      <c r="G28" s="79">
        <f t="shared" si="14"/>
        <v>2013.4485099999999</v>
      </c>
      <c r="H28" s="79">
        <f t="shared" si="14"/>
        <v>2551.7013499999998</v>
      </c>
      <c r="I28" s="79">
        <f t="shared" si="14"/>
        <v>1745.07918</v>
      </c>
      <c r="J28" s="79">
        <f t="shared" si="14"/>
        <v>3287.2463799999996</v>
      </c>
      <c r="K28" s="79">
        <f t="shared" si="14"/>
        <v>1918.05123</v>
      </c>
      <c r="L28" s="79">
        <f t="shared" si="14"/>
        <v>2661.17661</v>
      </c>
      <c r="M28" s="79">
        <f t="shared" si="14"/>
        <v>3108.4353900000006</v>
      </c>
      <c r="N28" s="80">
        <f t="shared" si="14"/>
        <v>2125.1024700000003</v>
      </c>
      <c r="O28" s="41"/>
    </row>
    <row r="29" spans="1:28" ht="14.1" customHeight="1" x14ac:dyDescent="0.2">
      <c r="A29" s="29"/>
      <c r="B29" s="55" t="s">
        <v>40</v>
      </c>
      <c r="C29" s="51">
        <v>13.311360000000001</v>
      </c>
      <c r="D29" s="21">
        <v>538.47627999999997</v>
      </c>
      <c r="E29" s="177">
        <v>594.73699999999997</v>
      </c>
      <c r="F29" s="177">
        <v>444.70445999999998</v>
      </c>
      <c r="G29" s="21">
        <v>481.70940999999999</v>
      </c>
      <c r="H29" s="21">
        <v>229.64946</v>
      </c>
      <c r="I29" s="177">
        <v>188.99332000000001</v>
      </c>
      <c r="J29" s="177">
        <v>226.88979</v>
      </c>
      <c r="K29" s="19">
        <v>157.28451000000001</v>
      </c>
      <c r="L29" s="21">
        <v>203.49669</v>
      </c>
      <c r="M29" s="21">
        <v>250.45314999999999</v>
      </c>
      <c r="N29" s="39">
        <v>283.64969000000002</v>
      </c>
      <c r="O29" s="41"/>
      <c r="AB29" s="37"/>
    </row>
    <row r="30" spans="1:28" ht="14.1" customHeight="1" x14ac:dyDescent="0.2">
      <c r="A30" s="32"/>
      <c r="B30" s="55" t="s">
        <v>41</v>
      </c>
      <c r="C30" s="20">
        <v>27.380240000000001</v>
      </c>
      <c r="D30" s="21">
        <v>60.515610000000002</v>
      </c>
      <c r="E30" s="177">
        <v>0</v>
      </c>
      <c r="F30" s="177">
        <v>26.107620000000001</v>
      </c>
      <c r="G30" s="21">
        <v>0</v>
      </c>
      <c r="H30" s="21">
        <v>0</v>
      </c>
      <c r="I30" s="177">
        <v>40.391539999999999</v>
      </c>
      <c r="J30" s="177">
        <v>22.6877</v>
      </c>
      <c r="K30" s="19">
        <v>7.3094099999999997</v>
      </c>
      <c r="L30" s="21">
        <v>7.4431000000000003</v>
      </c>
      <c r="M30" s="21">
        <v>20.70684</v>
      </c>
      <c r="N30" s="39">
        <v>0</v>
      </c>
      <c r="O30" s="41"/>
      <c r="AB30" s="37"/>
    </row>
    <row r="31" spans="1:28" ht="14.1" customHeight="1" x14ac:dyDescent="0.2">
      <c r="A31" s="32"/>
      <c r="B31" s="55" t="s">
        <v>42</v>
      </c>
      <c r="C31" s="20">
        <v>14.097160000000001</v>
      </c>
      <c r="D31" s="21">
        <v>56.177370000000003</v>
      </c>
      <c r="E31" s="177">
        <v>39.637629999999994</v>
      </c>
      <c r="F31" s="177">
        <v>25.024639999999998</v>
      </c>
      <c r="G31" s="21">
        <v>55.766729999999995</v>
      </c>
      <c r="H31" s="21">
        <v>35.941029999999998</v>
      </c>
      <c r="I31" s="177">
        <v>25.105870000000003</v>
      </c>
      <c r="J31" s="177">
        <v>65.982020000000006</v>
      </c>
      <c r="K31" s="19">
        <v>15.736139999999999</v>
      </c>
      <c r="L31" s="21">
        <v>24.377159999999996</v>
      </c>
      <c r="M31" s="21">
        <v>32.235669999999999</v>
      </c>
      <c r="N31" s="39">
        <v>11.55104</v>
      </c>
      <c r="O31" s="41"/>
      <c r="Y31" s="40"/>
      <c r="AB31" s="37"/>
    </row>
    <row r="32" spans="1:28" ht="14.1" customHeight="1" x14ac:dyDescent="0.2">
      <c r="A32" s="32"/>
      <c r="B32" s="55" t="s">
        <v>43</v>
      </c>
      <c r="C32" s="20">
        <v>19.61262</v>
      </c>
      <c r="D32" s="21">
        <v>15.5358</v>
      </c>
      <c r="E32" s="177">
        <v>4.5357200000000004</v>
      </c>
      <c r="F32" s="177">
        <v>12.62304</v>
      </c>
      <c r="G32" s="21">
        <v>19.334990000000001</v>
      </c>
      <c r="H32" s="21">
        <v>13.989180000000001</v>
      </c>
      <c r="I32" s="177">
        <v>6.4871600000000003</v>
      </c>
      <c r="J32" s="177">
        <v>26.711089999999999</v>
      </c>
      <c r="K32" s="19">
        <v>44.876380000000005</v>
      </c>
      <c r="L32" s="21">
        <v>8.5476399999999995</v>
      </c>
      <c r="M32" s="21">
        <v>12.88463</v>
      </c>
      <c r="N32" s="39">
        <v>12.51084</v>
      </c>
      <c r="O32" s="41"/>
      <c r="AB32" s="37"/>
    </row>
    <row r="33" spans="1:28" ht="14.1" customHeight="1" x14ac:dyDescent="0.2">
      <c r="A33" s="32"/>
      <c r="B33" s="55" t="s">
        <v>44</v>
      </c>
      <c r="C33" s="20">
        <v>25.053090000000001</v>
      </c>
      <c r="D33" s="21">
        <v>11.69861</v>
      </c>
      <c r="E33" s="177">
        <v>20.80181</v>
      </c>
      <c r="F33" s="177">
        <v>23.560839999999999</v>
      </c>
      <c r="G33" s="21">
        <v>17.772760000000002</v>
      </c>
      <c r="H33" s="21">
        <v>21.687109999999997</v>
      </c>
      <c r="I33" s="177">
        <v>23.426819999999999</v>
      </c>
      <c r="J33" s="177">
        <v>8.9730699999999999</v>
      </c>
      <c r="K33" s="19">
        <v>24.358970000000003</v>
      </c>
      <c r="L33" s="21">
        <v>10.7545</v>
      </c>
      <c r="M33" s="21">
        <v>57.474170000000001</v>
      </c>
      <c r="N33" s="39">
        <v>0.182</v>
      </c>
      <c r="AB33" s="37"/>
    </row>
    <row r="34" spans="1:28" ht="14.1" customHeight="1" x14ac:dyDescent="0.2">
      <c r="A34" s="77"/>
      <c r="B34" s="78" t="s">
        <v>45</v>
      </c>
      <c r="C34" s="81">
        <f>SUM(C30:C33)</f>
        <v>86.143110000000007</v>
      </c>
      <c r="D34" s="81">
        <f t="shared" ref="D34:F34" si="15">SUM(D30:D33)</f>
        <v>143.92739</v>
      </c>
      <c r="E34" s="81">
        <f t="shared" si="15"/>
        <v>64.975159999999988</v>
      </c>
      <c r="F34" s="81">
        <f t="shared" si="15"/>
        <v>87.316140000000004</v>
      </c>
      <c r="G34" s="81">
        <f t="shared" ref="G34:N34" si="16">SUM(G30:G33)</f>
        <v>92.874480000000005</v>
      </c>
      <c r="H34" s="81">
        <f t="shared" si="16"/>
        <v>71.617320000000007</v>
      </c>
      <c r="I34" s="81">
        <f t="shared" si="16"/>
        <v>95.411390000000011</v>
      </c>
      <c r="J34" s="81">
        <f t="shared" si="16"/>
        <v>124.35388</v>
      </c>
      <c r="K34" s="81">
        <f t="shared" si="16"/>
        <v>92.280900000000003</v>
      </c>
      <c r="L34" s="81">
        <f t="shared" si="16"/>
        <v>51.122399999999999</v>
      </c>
      <c r="M34" s="81">
        <f t="shared" si="16"/>
        <v>123.30131</v>
      </c>
      <c r="N34" s="82">
        <f t="shared" si="16"/>
        <v>24.243880000000001</v>
      </c>
    </row>
    <row r="35" spans="1:28" ht="14.1" customHeight="1" x14ac:dyDescent="0.2">
      <c r="A35" s="29"/>
      <c r="B35" s="55" t="s">
        <v>46</v>
      </c>
      <c r="C35" s="18">
        <v>673.44024999999988</v>
      </c>
      <c r="D35" s="34">
        <v>606.03257000000008</v>
      </c>
      <c r="E35" s="177">
        <v>629.93690000000015</v>
      </c>
      <c r="F35" s="177">
        <v>692.02980000000002</v>
      </c>
      <c r="G35" s="21">
        <v>950.13983999999994</v>
      </c>
      <c r="H35" s="21">
        <v>582.56554000000006</v>
      </c>
      <c r="I35" s="177">
        <v>835.89631999999983</v>
      </c>
      <c r="J35" s="177">
        <v>663.35160999999994</v>
      </c>
      <c r="K35" s="19">
        <v>940.40223999999978</v>
      </c>
      <c r="L35" s="21">
        <v>516.26884000000007</v>
      </c>
      <c r="M35" s="21">
        <v>1164.6909700000001</v>
      </c>
      <c r="N35" s="39">
        <v>712.69738999999993</v>
      </c>
      <c r="AB35" s="37"/>
    </row>
    <row r="36" spans="1:28" ht="14.1" customHeight="1" x14ac:dyDescent="0.2">
      <c r="A36" s="29"/>
      <c r="B36" s="55" t="s">
        <v>62</v>
      </c>
      <c r="C36" s="52">
        <v>0</v>
      </c>
      <c r="D36" s="19">
        <v>0</v>
      </c>
      <c r="E36" s="177">
        <v>0</v>
      </c>
      <c r="F36" s="177">
        <v>0</v>
      </c>
      <c r="G36" s="21">
        <v>0</v>
      </c>
      <c r="H36" s="21">
        <v>0</v>
      </c>
      <c r="I36" s="177">
        <v>33.656099999999995</v>
      </c>
      <c r="J36" s="177">
        <v>0</v>
      </c>
      <c r="K36" s="19">
        <v>0</v>
      </c>
      <c r="L36" s="21">
        <v>0</v>
      </c>
      <c r="M36" s="21">
        <v>0</v>
      </c>
      <c r="N36" s="39">
        <v>0</v>
      </c>
      <c r="AB36" s="37"/>
    </row>
    <row r="37" spans="1:28" ht="14.1" customHeight="1" x14ac:dyDescent="0.2">
      <c r="A37" s="29"/>
      <c r="B37" s="55" t="s">
        <v>91</v>
      </c>
      <c r="C37" s="52">
        <v>0</v>
      </c>
      <c r="D37" s="19">
        <v>0</v>
      </c>
      <c r="E37" s="177">
        <v>0</v>
      </c>
      <c r="F37" s="177">
        <v>0</v>
      </c>
      <c r="G37" s="21">
        <v>0</v>
      </c>
      <c r="H37" s="21">
        <v>0</v>
      </c>
      <c r="I37" s="177">
        <v>0</v>
      </c>
      <c r="J37" s="177">
        <v>0</v>
      </c>
      <c r="K37" s="19">
        <v>0</v>
      </c>
      <c r="L37" s="21">
        <v>0</v>
      </c>
      <c r="M37" s="21">
        <v>0</v>
      </c>
      <c r="N37" s="39">
        <v>0</v>
      </c>
      <c r="AB37" s="37"/>
    </row>
    <row r="38" spans="1:28" ht="14.1" customHeight="1" x14ac:dyDescent="0.2">
      <c r="A38" s="88"/>
      <c r="B38" s="89" t="s">
        <v>88</v>
      </c>
      <c r="C38" s="90">
        <f>C22+C28+C29+C34+C35+C36+C37</f>
        <v>12436.371139999999</v>
      </c>
      <c r="D38" s="90">
        <f>D22+D28+D29+D34+D35+D36+D37</f>
        <v>10206.1258</v>
      </c>
      <c r="E38" s="90">
        <f t="shared" ref="E38:N38" si="17">E37+E36+E35+E34+E29+E28+E22</f>
        <v>9847.8456000000006</v>
      </c>
      <c r="F38" s="90">
        <f t="shared" si="17"/>
        <v>10040.156580000001</v>
      </c>
      <c r="G38" s="90">
        <f t="shared" si="17"/>
        <v>10251.87148</v>
      </c>
      <c r="H38" s="90">
        <f t="shared" si="17"/>
        <v>10211.175360000001</v>
      </c>
      <c r="I38" s="90">
        <f t="shared" si="17"/>
        <v>9463.3494799999989</v>
      </c>
      <c r="J38" s="90">
        <f t="shared" si="17"/>
        <v>11350.407079999999</v>
      </c>
      <c r="K38" s="90">
        <f t="shared" si="17"/>
        <v>10192.43628</v>
      </c>
      <c r="L38" s="90">
        <f t="shared" si="17"/>
        <v>10418.51758</v>
      </c>
      <c r="M38" s="90">
        <f t="shared" si="17"/>
        <v>11602.361140000001</v>
      </c>
      <c r="N38" s="91">
        <f t="shared" si="17"/>
        <v>10846.687689999999</v>
      </c>
      <c r="Y38" s="40"/>
    </row>
    <row r="39" spans="1:28" ht="14.1" customHeight="1" thickBot="1" x14ac:dyDescent="0.25">
      <c r="A39" s="58"/>
      <c r="B39" s="57" t="s">
        <v>47</v>
      </c>
      <c r="C39" s="33">
        <f>C17-C38</f>
        <v>-5284.6199200000001</v>
      </c>
      <c r="D39" s="33">
        <f>D17-D38</f>
        <v>24.541149999999107</v>
      </c>
      <c r="E39" s="33">
        <f t="shared" ref="E39:N39" si="18">E17-E38</f>
        <v>2082.053249999999</v>
      </c>
      <c r="F39" s="33">
        <f t="shared" si="18"/>
        <v>163.70516999999745</v>
      </c>
      <c r="G39" s="33">
        <f t="shared" si="18"/>
        <v>197.84796000000097</v>
      </c>
      <c r="H39" s="33">
        <f t="shared" si="18"/>
        <v>-1131.060260000002</v>
      </c>
      <c r="I39" s="33">
        <f t="shared" si="18"/>
        <v>807.25061000000096</v>
      </c>
      <c r="J39" s="33">
        <f t="shared" si="18"/>
        <v>148.77204999999958</v>
      </c>
      <c r="K39" s="33">
        <f t="shared" si="18"/>
        <v>-114.85176000000138</v>
      </c>
      <c r="L39" s="33">
        <f t="shared" si="18"/>
        <v>11.496769999999742</v>
      </c>
      <c r="M39" s="33">
        <f t="shared" si="18"/>
        <v>219.03371999999763</v>
      </c>
      <c r="N39" s="49">
        <f t="shared" si="18"/>
        <v>-201.31372999999803</v>
      </c>
      <c r="Y39" s="37"/>
    </row>
    <row r="40" spans="1:28" ht="18" customHeight="1" thickBot="1" x14ac:dyDescent="0.3">
      <c r="A40" s="215" t="s">
        <v>50</v>
      </c>
      <c r="B40" s="216"/>
      <c r="C40" s="102">
        <f>C3+C17-C38</f>
        <v>64.488419999999678</v>
      </c>
      <c r="D40" s="102">
        <f>D3+D17-D38</f>
        <v>89.029569999998785</v>
      </c>
      <c r="E40" s="102">
        <f t="shared" ref="E40:M40" si="19">E3+E17-E38</f>
        <v>2171.0828199999978</v>
      </c>
      <c r="F40" s="102">
        <f t="shared" si="19"/>
        <v>2334.7879899999953</v>
      </c>
      <c r="G40" s="102">
        <f t="shared" si="19"/>
        <v>2532.6359499999962</v>
      </c>
      <c r="H40" s="102">
        <f t="shared" si="19"/>
        <v>1401.5756899999942</v>
      </c>
      <c r="I40" s="102">
        <f t="shared" si="19"/>
        <v>2208.8262999999952</v>
      </c>
      <c r="J40" s="102">
        <f t="shared" si="19"/>
        <v>2357.5983499999948</v>
      </c>
      <c r="K40" s="102">
        <f t="shared" si="19"/>
        <v>2242.7465899999934</v>
      </c>
      <c r="L40" s="102">
        <f t="shared" si="19"/>
        <v>2254.2433599999931</v>
      </c>
      <c r="M40" s="102">
        <f t="shared" si="19"/>
        <v>2473.2770799999907</v>
      </c>
      <c r="N40" s="103">
        <f t="shared" ref="N40" si="20">N3+N17-N38</f>
        <v>2052.9296299999951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Anna Cígerová</cp:lastModifiedBy>
  <cp:lastPrinted>2023-11-23T09:25:08Z</cp:lastPrinted>
  <dcterms:created xsi:type="dcterms:W3CDTF">2012-03-20T09:28:01Z</dcterms:created>
  <dcterms:modified xsi:type="dcterms:W3CDTF">2023-12-21T09:59:12Z</dcterms:modified>
</cp:coreProperties>
</file>