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4\"/>
    </mc:Choice>
  </mc:AlternateContent>
  <xr:revisionPtr revIDLastSave="0" documentId="13_ncr:1_{775106F5-36ED-407F-AA2E-7380C344CD8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  <c r="G34" i="3"/>
  <c r="F34" i="3"/>
  <c r="G27" i="3"/>
  <c r="G28" i="3" s="1"/>
  <c r="F27" i="3"/>
  <c r="F28" i="3" s="1"/>
  <c r="D27" i="3"/>
  <c r="D28" i="3" s="1"/>
  <c r="G14" i="3"/>
  <c r="F14" i="3"/>
  <c r="G9" i="3"/>
  <c r="F9" i="3"/>
  <c r="D22" i="3"/>
  <c r="C22" i="3"/>
  <c r="C27" i="3" s="1"/>
  <c r="D9" i="3"/>
  <c r="D14" i="3" s="1"/>
  <c r="C9" i="3"/>
  <c r="C14" i="3" s="1"/>
  <c r="D34" i="3" l="1"/>
  <c r="C28" i="3"/>
  <c r="C34" i="3" s="1"/>
  <c r="F17" i="4" l="1"/>
  <c r="G17" i="4"/>
  <c r="H17" i="4"/>
  <c r="I17" i="4"/>
  <c r="J17" i="4"/>
  <c r="K17" i="4"/>
  <c r="L17" i="4"/>
  <c r="M17" i="4"/>
  <c r="N17" i="4"/>
  <c r="D13" i="4"/>
  <c r="D17" i="4" s="1"/>
  <c r="E13" i="4"/>
  <c r="E17" i="4" s="1"/>
  <c r="F13" i="4"/>
  <c r="G13" i="4"/>
  <c r="H13" i="4"/>
  <c r="I13" i="4"/>
  <c r="J13" i="4"/>
  <c r="K13" i="4"/>
  <c r="L13" i="4"/>
  <c r="M13" i="4"/>
  <c r="N1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F34" i="4"/>
  <c r="E34" i="4"/>
  <c r="D34" i="4"/>
  <c r="C34" i="4"/>
  <c r="D38" i="4" l="1"/>
  <c r="D39" i="4" s="1"/>
  <c r="D9" i="4"/>
  <c r="D18" i="4" l="1"/>
  <c r="C28" i="4"/>
  <c r="C22" i="4"/>
  <c r="C13" i="4"/>
  <c r="C17" i="4" s="1"/>
  <c r="C38" i="4" l="1"/>
  <c r="C40" i="4" s="1"/>
  <c r="D3" i="4" s="1"/>
  <c r="D40" i="4" s="1"/>
  <c r="C9" i="4"/>
  <c r="C18" i="4" l="1"/>
  <c r="C39" i="4"/>
  <c r="H26" i="3" l="1"/>
  <c r="E26" i="3"/>
  <c r="D14" i="1" l="1"/>
  <c r="D21" i="1" s="1"/>
  <c r="E14" i="1"/>
  <c r="F14" i="1"/>
  <c r="F21" i="1" s="1"/>
  <c r="G14" i="1"/>
  <c r="H14" i="1"/>
  <c r="H21" i="1" s="1"/>
  <c r="I14" i="1"/>
  <c r="I21" i="1" s="1"/>
  <c r="J14" i="1"/>
  <c r="K14" i="1"/>
  <c r="L14" i="1"/>
  <c r="L21" i="1" s="1"/>
  <c r="M14" i="1"/>
  <c r="N14" i="1"/>
  <c r="N21" i="1" s="1"/>
  <c r="C14" i="1"/>
  <c r="N6" i="1"/>
  <c r="M6" i="1"/>
  <c r="M11" i="1" s="1"/>
  <c r="L6" i="1"/>
  <c r="K6" i="1"/>
  <c r="J6" i="1"/>
  <c r="I6" i="1"/>
  <c r="H6" i="1"/>
  <c r="G6" i="1"/>
  <c r="F6" i="1"/>
  <c r="E6" i="1"/>
  <c r="D6" i="1"/>
  <c r="C6" i="1"/>
  <c r="D4" i="1"/>
  <c r="E4" i="1"/>
  <c r="E11" i="1" s="1"/>
  <c r="F4" i="1"/>
  <c r="F11" i="1" s="1"/>
  <c r="G4" i="1"/>
  <c r="H4" i="1"/>
  <c r="H11" i="1" s="1"/>
  <c r="I4" i="1"/>
  <c r="I11" i="1" s="1"/>
  <c r="J4" i="1"/>
  <c r="K4" i="1"/>
  <c r="L4" i="1"/>
  <c r="L11" i="1" s="1"/>
  <c r="M4" i="1"/>
  <c r="N4" i="1"/>
  <c r="N11" i="1" s="1"/>
  <c r="C4" i="1"/>
  <c r="M21" i="1"/>
  <c r="K21" i="1"/>
  <c r="J21" i="1"/>
  <c r="G21" i="1"/>
  <c r="E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G11" i="1" l="1"/>
  <c r="K11" i="1"/>
  <c r="J11" i="1"/>
  <c r="D11" i="1"/>
  <c r="H22" i="3" l="1"/>
  <c r="E22" i="3"/>
  <c r="C21" i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H27" i="3" l="1"/>
  <c r="H14" i="3"/>
  <c r="N38" i="4"/>
  <c r="L38" i="4"/>
  <c r="J38" i="4"/>
  <c r="H38" i="4"/>
  <c r="F38" i="4"/>
  <c r="M38" i="4"/>
  <c r="K38" i="4"/>
  <c r="I38" i="4"/>
  <c r="G38" i="4"/>
  <c r="E38" i="4"/>
  <c r="H9" i="3"/>
  <c r="E9" i="3"/>
  <c r="E27" i="3"/>
  <c r="N18" i="4" l="1"/>
  <c r="N39" i="4"/>
  <c r="H39" i="4"/>
  <c r="H18" i="4"/>
  <c r="M39" i="4"/>
  <c r="M18" i="4"/>
  <c r="E39" i="4"/>
  <c r="E18" i="4"/>
  <c r="G18" i="4"/>
  <c r="G39" i="4"/>
  <c r="J39" i="4"/>
  <c r="J18" i="4"/>
  <c r="I18" i="4"/>
  <c r="I39" i="4"/>
  <c r="L18" i="4"/>
  <c r="L39" i="4"/>
  <c r="K39" i="4"/>
  <c r="K18" i="4"/>
  <c r="F18" i="4"/>
  <c r="F39" i="4"/>
  <c r="E3" i="4"/>
  <c r="H28" i="3"/>
  <c r="H34" i="3"/>
  <c r="E14" i="3"/>
  <c r="E40" i="4" l="1"/>
  <c r="F3" i="4" s="1"/>
  <c r="E28" i="3"/>
  <c r="F40" i="4" l="1"/>
  <c r="G3" i="4" s="1"/>
  <c r="E34" i="3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<sst xmlns="http://schemas.openxmlformats.org/spreadsheetml/2006/main" count="153" uniqueCount="134">
  <si>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</si>
  <si>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</si>
  <si>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</si>
  <si>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</si>
  <si>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</si>
  <si>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</si>
  <si>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</si>
  <si>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</si>
  <si>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</si>
  <si>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</si>
  <si>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</si>
  <si>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</si>
  <si>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</si>
  <si>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</si>
  <si>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</si>
  <si>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</si>
  <si>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</si>
  <si>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</si>
  <si>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</si>
  <si>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</si>
  <si>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</si>
  <si>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</si>
  <si>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</si>
  <si>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</si>
  <si>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</si>
  <si>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</si>
  <si>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</si>
  <si>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</si>
  <si>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</si>
  <si>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</si>
  <si>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</si>
  <si>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</si>
  <si>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</si>
  <si>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</si>
  <si>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</si>
  <si>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</si>
  <si>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</si>
  <si>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</si>
  <si>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</si>
  <si>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</si>
  <si>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</si>
  <si>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</si>
  <si>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</si>
  <si>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</si>
  <si>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</si>
  <si>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</si>
  <si>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</si>
  <si>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</si>
  <si>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</si>
  <si>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</si>
  <si>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</si>
  <si>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</si>
  <si>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</si>
  <si>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</si>
  <si>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</si>
  <si>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</si>
  <si>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</si>
  <si>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</si>
  <si>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</si>
  <si>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</si>
  <si>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</si>
  <si>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</si>
  <si>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</si>
  <si>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</si>
  <si>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</si>
  <si>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</si>
  <si>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</si>
  <si>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</si>
  <si>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</si>
  <si>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</si>
  <si>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</si>
  <si>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</si>
  <si>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</si>
  <si>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</si>
  <si>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</si>
  <si>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</si>
  <si>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</si>
  <si>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</si>
  <si>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</si>
  <si>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</si>
  <si>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</si>
  <si>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</si>
  <si>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</si>
  <si>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</si>
  <si>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</si>
  <si>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</si>
  <si>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</si>
  <si>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</si>
  <si>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</si>
  <si>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</si>
  <si>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</si>
  <si>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</si>
  <si>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</si>
  <si>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</si>
  <si>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</si>
  <si>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</si>
  <si>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</si>
  <si>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</si>
  <si>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</si>
  <si>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</si>
  <si>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</si>
  <si>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Univerzitná nemocnica Martin</t>
  </si>
  <si>
    <t xml:space="preserve">Vypracoval: Ing. Anna Cígerová, Zuzana Vaslíková </t>
  </si>
  <si>
    <t>Kontakt: 043/4203456, 043/4203600</t>
  </si>
  <si>
    <t>rok 2024</t>
  </si>
  <si>
    <t>Skutočnosť                    k 31.1.2024</t>
  </si>
  <si>
    <t>Skutočnosť                    k 29.2.2024</t>
  </si>
  <si>
    <t>Skutočnosť                    k 31.3.2024</t>
  </si>
  <si>
    <t>Skutočnosť                    k 30.4.2024</t>
  </si>
  <si>
    <t>Skutočnosť                    k 31.5.2024</t>
  </si>
  <si>
    <t>Skutočnosť                    k 30.6.2024</t>
  </si>
  <si>
    <t>Skutočnosť                    k 31.7.2024</t>
  </si>
  <si>
    <t>Skutočnosť                    k 31.8.2024</t>
  </si>
  <si>
    <t>Skutočnosť                    k 30.9.2024</t>
  </si>
  <si>
    <t>Skutočnosť                    k 31.10.2024</t>
  </si>
  <si>
    <t>Skutočnosť                    k 30.11.2024</t>
  </si>
  <si>
    <t>Skutočnosť                    k 31.12.2024</t>
  </si>
  <si>
    <t>Skutočnosť 01_2024</t>
  </si>
  <si>
    <t>Výhľad 03_2024</t>
  </si>
  <si>
    <t>Výhľad 04_2024</t>
  </si>
  <si>
    <t>Výhľad 05_2024</t>
  </si>
  <si>
    <t>Výhľad 06_2024</t>
  </si>
  <si>
    <t>Výhľad 07_2024</t>
  </si>
  <si>
    <t>Výhľad 08_2024</t>
  </si>
  <si>
    <t>Výhľad 09_2024</t>
  </si>
  <si>
    <t>Výhľad 10_2024</t>
  </si>
  <si>
    <t>Výhľad 11_2024</t>
  </si>
  <si>
    <t>Výhľad 12_2024</t>
  </si>
  <si>
    <t>Február 2024</t>
  </si>
  <si>
    <t xml:space="preserve">Mail: anna.cigerova@unm.sk, zuzana.vaslikova@unm.sk </t>
  </si>
  <si>
    <t>Február</t>
  </si>
  <si>
    <t>Január-Február</t>
  </si>
  <si>
    <t>Skutočnosť 02_2024</t>
  </si>
  <si>
    <r>
      <t xml:space="preserve">V položke "Počet hospitalizačných prípadov" je uvedený aj počet JZS (za február </t>
    </r>
    <r>
      <rPr>
        <b/>
        <sz val="10"/>
        <color rgb="FF000000"/>
        <rFont val="Arial"/>
        <family val="2"/>
        <charset val="238"/>
      </rPr>
      <t>876</t>
    </r>
    <r>
      <rPr>
        <sz val="10"/>
        <color indexed="8"/>
        <rFont val="Arial"/>
        <family val="2"/>
        <charset val="238"/>
      </rPr>
      <t xml:space="preserve"> prípadov a za 1-2 </t>
    </r>
    <r>
      <rPr>
        <b/>
        <sz val="10"/>
        <color rgb="FF000000"/>
        <rFont val="Arial"/>
        <family val="2"/>
        <charset val="238"/>
      </rPr>
      <t>1 733</t>
    </r>
    <r>
      <rPr>
        <sz val="10"/>
        <color indexed="8"/>
        <rFont val="Arial"/>
        <family val="2"/>
        <charset val="238"/>
      </rPr>
      <t xml:space="preserve"> prípadov), ktorú UNM vykazuje do zdravotných poisťovní na základe zmlúv.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</si>
</sst>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26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40" fontId="9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07">
    <xf numFmtId="0" fontId="0" fillId="0" borderId="0" xfId="0"/>
    <xf numFmtId="49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0" fillId="0" borderId="0" xfId="2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righ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0" xfId="0" applyFont="1"/>
    <xf numFmtId="0" fontId="14" fillId="0" borderId="0" xfId="0" applyFont="1"/>
    <xf numFmtId="49" fontId="16" fillId="0" borderId="0" xfId="0" applyNumberFormat="1" applyFont="1" applyAlignment="1">
      <alignment horizontal="right"/>
    </xf>
    <xf numFmtId="3" fontId="15" fillId="0" borderId="0" xfId="0" applyNumberFormat="1" applyFont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3" fontId="15" fillId="0" borderId="10" xfId="0" applyNumberFormat="1" applyFont="1" applyBorder="1"/>
    <xf numFmtId="3" fontId="18" fillId="0" borderId="10" xfId="0" applyNumberFormat="1" applyFont="1" applyBorder="1"/>
    <xf numFmtId="4" fontId="0" fillId="0" borderId="0" xfId="0" applyNumberFormat="1"/>
    <xf numFmtId="3" fontId="18" fillId="3" borderId="1" xfId="0" applyNumberFormat="1" applyFont="1" applyFill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4" xfId="0" applyFont="1" applyBorder="1"/>
    <xf numFmtId="0" fontId="0" fillId="0" borderId="14" xfId="0" applyBorder="1"/>
    <xf numFmtId="49" fontId="6" fillId="0" borderId="15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8" fillId="0" borderId="1" xfId="13" applyNumberFormat="1" applyFont="1" applyFill="1" applyBorder="1" applyAlignment="1">
      <alignment horizontal="right"/>
    </xf>
    <xf numFmtId="3" fontId="15" fillId="0" borderId="1" xfId="13" applyNumberFormat="1" applyFont="1" applyFill="1" applyBorder="1" applyAlignment="1">
      <alignment horizontal="right"/>
    </xf>
    <xf numFmtId="0" fontId="15" fillId="0" borderId="2" xfId="0" applyFont="1" applyBorder="1"/>
    <xf numFmtId="0" fontId="16" fillId="0" borderId="9" xfId="0" applyFont="1" applyBorder="1"/>
    <xf numFmtId="0" fontId="15" fillId="0" borderId="2" xfId="0" applyFont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center"/>
    </xf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12" xfId="0" applyFont="1" applyBorder="1"/>
    <xf numFmtId="0" fontId="15" fillId="0" borderId="27" xfId="0" applyFont="1" applyBorder="1"/>
    <xf numFmtId="3" fontId="15" fillId="0" borderId="13" xfId="0" applyNumberFormat="1" applyFont="1" applyBorder="1" applyAlignment="1">
      <alignment horizontal="right"/>
    </xf>
    <xf numFmtId="3" fontId="15" fillId="0" borderId="13" xfId="0" applyNumberFormat="1" applyFont="1" applyBorder="1"/>
    <xf numFmtId="3" fontId="18" fillId="0" borderId="13" xfId="0" applyNumberFormat="1" applyFont="1" applyBorder="1"/>
    <xf numFmtId="3" fontId="15" fillId="0" borderId="24" xfId="0" applyNumberFormat="1" applyFont="1" applyBorder="1"/>
    <xf numFmtId="0" fontId="6" fillId="11" borderId="1" xfId="0" applyFont="1" applyFill="1" applyBorder="1"/>
    <xf numFmtId="0" fontId="8" fillId="15" borderId="3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Font="1" applyFill="1" applyBorder="1"/>
    <xf numFmtId="0" fontId="16" fillId="16" borderId="7" xfId="0" applyFont="1" applyFill="1" applyBorder="1"/>
    <xf numFmtId="0" fontId="15" fillId="16" borderId="8" xfId="0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Font="1" applyFill="1" applyBorder="1"/>
    <xf numFmtId="3" fontId="18" fillId="8" borderId="1" xfId="13" applyNumberFormat="1" applyFont="1" applyFill="1" applyBorder="1" applyAlignment="1">
      <alignment horizontal="right"/>
    </xf>
    <xf numFmtId="3" fontId="18" fillId="8" borderId="10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8" fillId="7" borderId="10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0" fontId="15" fillId="16" borderId="12" xfId="0" applyFont="1" applyFill="1" applyBorder="1" applyAlignment="1">
      <alignment horizontal="center"/>
    </xf>
    <xf numFmtId="0" fontId="15" fillId="16" borderId="27" xfId="0" applyFont="1" applyFill="1" applyBorder="1"/>
    <xf numFmtId="3" fontId="18" fillId="16" borderId="13" xfId="0" applyNumberFormat="1" applyFont="1" applyFill="1" applyBorder="1"/>
    <xf numFmtId="3" fontId="18" fillId="16" borderId="24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Font="1" applyFill="1" applyBorder="1"/>
    <xf numFmtId="3" fontId="15" fillId="14" borderId="1" xfId="13" applyNumberFormat="1" applyFont="1" applyFill="1" applyBorder="1" applyAlignment="1">
      <alignment horizontal="right"/>
    </xf>
    <xf numFmtId="3" fontId="15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0" fillId="12" borderId="8" xfId="0" applyNumberFormat="1" applyFont="1" applyFill="1" applyBorder="1"/>
    <xf numFmtId="3" fontId="20" fillId="12" borderId="8" xfId="0" applyNumberFormat="1" applyFont="1" applyFill="1" applyBorder="1"/>
    <xf numFmtId="3" fontId="5" fillId="12" borderId="8" xfId="0" applyNumberFormat="1" applyFont="1" applyFill="1" applyBorder="1"/>
    <xf numFmtId="3" fontId="0" fillId="12" borderId="11" xfId="0" applyNumberFormat="1" applyFill="1" applyBorder="1"/>
    <xf numFmtId="0" fontId="14" fillId="13" borderId="28" xfId="0" applyFont="1" applyFill="1" applyBorder="1"/>
    <xf numFmtId="0" fontId="12" fillId="13" borderId="29" xfId="0" applyFont="1" applyFill="1" applyBorder="1"/>
    <xf numFmtId="3" fontId="16" fillId="13" borderId="30" xfId="0" applyNumberFormat="1" applyFont="1" applyFill="1" applyBorder="1" applyAlignment="1">
      <alignment horizontal="right"/>
    </xf>
    <xf numFmtId="3" fontId="16" fillId="13" borderId="30" xfId="0" applyNumberFormat="1" applyFont="1" applyFill="1" applyBorder="1"/>
    <xf numFmtId="3" fontId="16" fillId="13" borderId="31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6" fillId="12" borderId="1" xfId="0" applyNumberFormat="1" applyFont="1" applyFill="1" applyBorder="1" applyAlignment="1">
      <alignment horizontal="right" vertical="center"/>
    </xf>
    <xf numFmtId="9" fontId="6" fillId="12" borderId="1" xfId="0" applyNumberFormat="1" applyFont="1" applyFill="1" applyBorder="1" applyAlignment="1">
      <alignment horizontal="right" vertical="center"/>
    </xf>
    <xf numFmtId="9" fontId="6" fillId="13" borderId="5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5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3" borderId="0" xfId="5" applyFont="1" applyFill="1" applyAlignment="1">
      <alignment vertical="center"/>
    </xf>
    <xf numFmtId="0" fontId="5" fillId="0" borderId="1" xfId="5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11" borderId="2" xfId="0" applyNumberFormat="1" applyFont="1" applyFill="1" applyBorder="1" applyAlignment="1">
      <alignment horizontal="right" vertical="center"/>
    </xf>
    <xf numFmtId="3" fontId="10" fillId="0" borderId="1" xfId="16" applyNumberFormat="1" applyFon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6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16" fillId="16" borderId="11" xfId="0" applyNumberFormat="1" applyFont="1" applyFill="1" applyBorder="1" applyAlignment="1">
      <alignment horizontal="right"/>
    </xf>
    <xf numFmtId="3" fontId="18" fillId="14" borderId="11" xfId="13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3" fontId="6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1" xfId="17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5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49" fontId="22" fillId="9" borderId="14" xfId="0" applyNumberFormat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49" fontId="22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2" fillId="9" borderId="18" xfId="0" applyFont="1" applyFill="1" applyBorder="1" applyAlignment="1">
      <alignment horizontal="left" vertical="center"/>
    </xf>
    <xf numFmtId="0" fontId="22" fillId="9" borderId="19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21" xfId="0" applyFont="1" applyFill="1" applyBorder="1" applyAlignment="1">
      <alignment horizontal="center"/>
    </xf>
    <xf numFmtId="0" fontId="14" fillId="13" borderId="22" xfId="0" applyFont="1" applyFill="1" applyBorder="1" applyAlignment="1">
      <alignment horizontal="center"/>
    </xf>
    <xf numFmtId="0" fontId="23" fillId="15" borderId="28" xfId="0" applyFont="1" applyFill="1" applyBorder="1" applyAlignment="1">
      <alignment horizontal="left" vertical="center"/>
    </xf>
    <xf numFmtId="0" fontId="23" fillId="15" borderId="29" xfId="0" applyFont="1" applyFill="1" applyBorder="1" applyAlignment="1">
      <alignment horizontal="left" vertical="center"/>
    </xf>
  </cellXfs>
  <cellStyles count="18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a 7" xfId="17" xr:uid="{9D4DF1A9-9B87-420F-A864-D9CB79B986BE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9" t="s">
        <v>101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10" t="s">
        <v>128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102</v>
      </c>
      <c r="B20" s="1"/>
    </row>
    <row r="21" spans="1:2" ht="23.25" customHeight="1" x14ac:dyDescent="0.2">
      <c r="A21" t="s">
        <v>103</v>
      </c>
      <c r="B21" s="1"/>
    </row>
    <row r="22" spans="1:2" ht="23.25" customHeight="1" x14ac:dyDescent="0.2">
      <c r="A22" t="s">
        <v>129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customWidth="1"/>
    <col min="2" max="2" width="36.7109375" customWidth="1"/>
    <col min="3" max="3" width="11.7109375" style="17" customWidth="1"/>
    <col min="4" max="4" width="12.140625" style="17" bestFit="1" customWidth="1"/>
    <col min="5" max="8" width="11.7109375" style="17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104</v>
      </c>
    </row>
    <row r="2" spans="1:8" ht="20.100000000000001" customHeight="1" x14ac:dyDescent="0.2">
      <c r="A2" s="193" t="s">
        <v>0</v>
      </c>
      <c r="B2" s="194"/>
      <c r="C2" s="187" t="s">
        <v>9</v>
      </c>
      <c r="D2" s="188"/>
      <c r="E2" s="189"/>
      <c r="F2" s="190" t="s">
        <v>10</v>
      </c>
      <c r="G2" s="191"/>
      <c r="H2" s="192"/>
    </row>
    <row r="3" spans="1:8" ht="20.100000000000001" customHeight="1" x14ac:dyDescent="0.2">
      <c r="A3" s="195"/>
      <c r="B3" s="196"/>
      <c r="C3" s="187" t="s">
        <v>130</v>
      </c>
      <c r="D3" s="188"/>
      <c r="E3" s="189"/>
      <c r="F3" s="190" t="s">
        <v>131</v>
      </c>
      <c r="G3" s="191"/>
      <c r="H3" s="192"/>
    </row>
    <row r="4" spans="1:8" ht="20.100000000000001" customHeight="1" x14ac:dyDescent="0.2">
      <c r="A4" s="197"/>
      <c r="B4" s="196"/>
      <c r="C4" s="60" t="s">
        <v>11</v>
      </c>
      <c r="D4" s="61" t="s">
        <v>12</v>
      </c>
      <c r="E4" s="61" t="s">
        <v>72</v>
      </c>
      <c r="F4" s="60" t="s">
        <v>11</v>
      </c>
      <c r="G4" s="61" t="s">
        <v>12</v>
      </c>
      <c r="H4" s="61" t="s">
        <v>72</v>
      </c>
    </row>
    <row r="5" spans="1:8" ht="20.100000000000001" customHeight="1" x14ac:dyDescent="0.2">
      <c r="A5" s="44" t="s">
        <v>51</v>
      </c>
      <c r="B5" s="45"/>
      <c r="C5" s="48"/>
      <c r="D5" s="46"/>
      <c r="E5" s="46"/>
      <c r="F5" s="48"/>
      <c r="G5" s="46"/>
      <c r="H5" s="47"/>
    </row>
    <row r="6" spans="1:8" ht="20.100000000000001" customHeight="1" x14ac:dyDescent="0.2">
      <c r="A6" s="133">
        <v>1</v>
      </c>
      <c r="B6" s="134" t="s">
        <v>13</v>
      </c>
      <c r="C6" s="177">
        <v>7051.4166666666661</v>
      </c>
      <c r="D6" s="184">
        <v>7184.7703000000001</v>
      </c>
      <c r="E6" s="113">
        <f>D6/C6</f>
        <v>1.0189116087783781</v>
      </c>
      <c r="F6" s="177">
        <v>14102.833333333332</v>
      </c>
      <c r="G6" s="183">
        <v>14141.06991</v>
      </c>
      <c r="H6" s="113">
        <f>G6/F6</f>
        <v>1.0027112691303166</v>
      </c>
    </row>
    <row r="7" spans="1:8" ht="20.100000000000001" customHeight="1" x14ac:dyDescent="0.2">
      <c r="A7" s="133">
        <v>2</v>
      </c>
      <c r="B7" s="135" t="s">
        <v>14</v>
      </c>
      <c r="C7" s="177">
        <v>2196.5833333333335</v>
      </c>
      <c r="D7" s="184">
        <v>2914.9551200000001</v>
      </c>
      <c r="E7" s="113">
        <f t="shared" ref="E7:E34" si="0">D7/C7</f>
        <v>1.3270405341629044</v>
      </c>
      <c r="F7" s="177">
        <v>4393.166666666667</v>
      </c>
      <c r="G7" s="183">
        <v>5347.9760399999996</v>
      </c>
      <c r="H7" s="114">
        <f t="shared" ref="H7:H34" si="1">G7/F7</f>
        <v>1.2173396653894304</v>
      </c>
    </row>
    <row r="8" spans="1:8" ht="20.100000000000001" customHeight="1" x14ac:dyDescent="0.2">
      <c r="A8" s="133">
        <v>3</v>
      </c>
      <c r="B8" s="135" t="s">
        <v>15</v>
      </c>
      <c r="C8" s="177">
        <v>856.83333333333337</v>
      </c>
      <c r="D8" s="184">
        <v>771.98648000000003</v>
      </c>
      <c r="E8" s="113">
        <f t="shared" si="0"/>
        <v>0.90097624586656289</v>
      </c>
      <c r="F8" s="177">
        <v>1713.6666666666667</v>
      </c>
      <c r="G8" s="183">
        <v>2011.7678100000001</v>
      </c>
      <c r="H8" s="114">
        <f t="shared" si="1"/>
        <v>1.1739551507488815</v>
      </c>
    </row>
    <row r="9" spans="1:8" ht="20.100000000000001" customHeight="1" x14ac:dyDescent="0.2">
      <c r="A9" s="136">
        <v>4</v>
      </c>
      <c r="B9" s="137" t="s">
        <v>16</v>
      </c>
      <c r="C9" s="115">
        <f>SUM(C6:C8)</f>
        <v>10104.833333333334</v>
      </c>
      <c r="D9" s="115">
        <f t="shared" ref="D9:G9" si="2">SUM(D6:D8)</f>
        <v>10871.7119</v>
      </c>
      <c r="E9" s="116">
        <f t="shared" si="0"/>
        <v>1.0758922528822841</v>
      </c>
      <c r="F9" s="115">
        <f t="shared" si="2"/>
        <v>20209.666666666668</v>
      </c>
      <c r="G9" s="115">
        <f t="shared" si="2"/>
        <v>21500.813760000001</v>
      </c>
      <c r="H9" s="116">
        <f t="shared" si="1"/>
        <v>1.0638875996635273</v>
      </c>
    </row>
    <row r="10" spans="1:8" s="8" customFormat="1" ht="20.100000000000001" customHeight="1" x14ac:dyDescent="0.2">
      <c r="A10" s="138">
        <v>5</v>
      </c>
      <c r="B10" s="139" t="s">
        <v>17</v>
      </c>
      <c r="C10" s="177">
        <v>442.49999999999994</v>
      </c>
      <c r="D10" s="184">
        <v>569.61860000000001</v>
      </c>
      <c r="E10" s="114">
        <f t="shared" si="0"/>
        <v>1.2872736723163845</v>
      </c>
      <c r="F10" s="177">
        <v>884.99999999999989</v>
      </c>
      <c r="G10" s="183">
        <v>1171.8407999999999</v>
      </c>
      <c r="H10" s="114">
        <f t="shared" si="1"/>
        <v>1.3241138983050849</v>
      </c>
    </row>
    <row r="11" spans="1:8" s="8" customFormat="1" ht="20.100000000000001" customHeight="1" x14ac:dyDescent="0.2">
      <c r="A11" s="140">
        <v>6</v>
      </c>
      <c r="B11" s="141" t="s">
        <v>52</v>
      </c>
      <c r="C11" s="177">
        <v>16.666666666666668</v>
      </c>
      <c r="D11" s="184">
        <v>7.5124499999999994</v>
      </c>
      <c r="E11" s="114">
        <f t="shared" si="0"/>
        <v>0.45074699999999995</v>
      </c>
      <c r="F11" s="177">
        <v>33.333333333333336</v>
      </c>
      <c r="G11" s="183">
        <v>257.74727000000001</v>
      </c>
      <c r="H11" s="114">
        <f t="shared" si="1"/>
        <v>7.7324181000000003</v>
      </c>
    </row>
    <row r="12" spans="1:8" s="8" customFormat="1" ht="20.100000000000001" customHeight="1" x14ac:dyDescent="0.2">
      <c r="A12" s="140">
        <v>7</v>
      </c>
      <c r="B12" s="141" t="s">
        <v>53</v>
      </c>
      <c r="C12" s="177">
        <v>191.66666666666666</v>
      </c>
      <c r="D12" s="184">
        <v>176.37706</v>
      </c>
      <c r="E12" s="114">
        <f t="shared" si="0"/>
        <v>0.92022813913043477</v>
      </c>
      <c r="F12" s="177">
        <v>383.33333333333331</v>
      </c>
      <c r="G12" s="183">
        <v>352.71411999999998</v>
      </c>
      <c r="H12" s="114">
        <f t="shared" si="1"/>
        <v>0.92012379130434785</v>
      </c>
    </row>
    <row r="13" spans="1:8" ht="20.100000000000001" customHeight="1" x14ac:dyDescent="0.2">
      <c r="A13" s="140">
        <v>8</v>
      </c>
      <c r="B13" s="141" t="s">
        <v>54</v>
      </c>
      <c r="C13" s="177">
        <v>55.829166666666666</v>
      </c>
      <c r="D13" s="184">
        <v>63.487139999999997</v>
      </c>
      <c r="E13" s="114">
        <f t="shared" si="0"/>
        <v>1.137167967758788</v>
      </c>
      <c r="F13" s="177">
        <v>401.65833333333336</v>
      </c>
      <c r="G13" s="183">
        <v>291.70695000000001</v>
      </c>
      <c r="H13" s="114">
        <f t="shared" si="1"/>
        <v>0.72625643685553642</v>
      </c>
    </row>
    <row r="14" spans="1:8" ht="19.5" customHeight="1" x14ac:dyDescent="0.2">
      <c r="A14" s="142">
        <v>9</v>
      </c>
      <c r="B14" s="143" t="s">
        <v>18</v>
      </c>
      <c r="C14" s="178">
        <f t="shared" ref="C14:G14" si="3">C9+C10+C11+C13</f>
        <v>10619.829166666666</v>
      </c>
      <c r="D14" s="178">
        <f t="shared" si="3"/>
        <v>11512.330089999999</v>
      </c>
      <c r="E14" s="117">
        <f t="shared" si="0"/>
        <v>1.0840409868488938</v>
      </c>
      <c r="F14" s="178">
        <f t="shared" si="3"/>
        <v>21529.658333333333</v>
      </c>
      <c r="G14" s="178">
        <f t="shared" si="3"/>
        <v>23222.108780000002</v>
      </c>
      <c r="H14" s="117">
        <f t="shared" si="1"/>
        <v>1.0786101860263304</v>
      </c>
    </row>
    <row r="15" spans="1:8" ht="20.100000000000001" customHeight="1" x14ac:dyDescent="0.2">
      <c r="A15" s="144" t="s">
        <v>19</v>
      </c>
      <c r="B15" s="145"/>
      <c r="C15" s="179"/>
      <c r="D15" s="118"/>
      <c r="E15" s="119"/>
      <c r="F15" s="179"/>
      <c r="G15" s="118"/>
      <c r="H15" s="120"/>
    </row>
    <row r="16" spans="1:8" ht="20.100000000000001" customHeight="1" x14ac:dyDescent="0.2">
      <c r="A16" s="133">
        <v>10</v>
      </c>
      <c r="B16" s="146" t="s">
        <v>20</v>
      </c>
      <c r="C16" s="177">
        <v>8421.3742714572418</v>
      </c>
      <c r="D16" s="184">
        <v>8619.3398400000005</v>
      </c>
      <c r="E16" s="113">
        <f t="shared" si="0"/>
        <v>1.0235075134011948</v>
      </c>
      <c r="F16" s="177">
        <v>17205.744046514585</v>
      </c>
      <c r="G16" s="183">
        <v>17468.971409999998</v>
      </c>
      <c r="H16" s="113">
        <f t="shared" si="1"/>
        <v>1.0152988073502545</v>
      </c>
    </row>
    <row r="17" spans="1:8" ht="20.100000000000001" customHeight="1" x14ac:dyDescent="0.2">
      <c r="A17" s="147">
        <v>41285</v>
      </c>
      <c r="B17" s="148" t="s">
        <v>21</v>
      </c>
      <c r="C17" s="177">
        <v>1750</v>
      </c>
      <c r="D17" s="184">
        <v>1803.87302</v>
      </c>
      <c r="E17" s="114">
        <f t="shared" si="0"/>
        <v>1.0307845828571429</v>
      </c>
      <c r="F17" s="177">
        <v>3500</v>
      </c>
      <c r="G17" s="183">
        <v>3816.3770100000002</v>
      </c>
      <c r="H17" s="114">
        <f t="shared" si="1"/>
        <v>1.0903934314285715</v>
      </c>
    </row>
    <row r="18" spans="1:8" ht="20.100000000000001" customHeight="1" x14ac:dyDescent="0.2">
      <c r="A18" s="149">
        <v>41316</v>
      </c>
      <c r="B18" s="150" t="s">
        <v>83</v>
      </c>
      <c r="C18" s="177">
        <v>133.33333333333334</v>
      </c>
      <c r="D18" s="184">
        <v>146.80501000000001</v>
      </c>
      <c r="E18" s="114">
        <f t="shared" si="0"/>
        <v>1.1010375750000001</v>
      </c>
      <c r="F18" s="177">
        <v>266.66666666666669</v>
      </c>
      <c r="G18" s="183">
        <v>285.09980999999999</v>
      </c>
      <c r="H18" s="114">
        <f t="shared" si="1"/>
        <v>1.0691242875</v>
      </c>
    </row>
    <row r="19" spans="1:8" ht="20.100000000000001" customHeight="1" x14ac:dyDescent="0.2">
      <c r="A19" s="149">
        <v>41344</v>
      </c>
      <c r="B19" s="150" t="s">
        <v>84</v>
      </c>
      <c r="C19" s="177">
        <v>200</v>
      </c>
      <c r="D19" s="184">
        <v>200.12988000000001</v>
      </c>
      <c r="E19" s="114">
        <f t="shared" si="0"/>
        <v>1.0006494000000001</v>
      </c>
      <c r="F19" s="112">
        <v>400</v>
      </c>
      <c r="G19" s="183">
        <v>403.96950000000004</v>
      </c>
      <c r="H19" s="114">
        <f t="shared" si="1"/>
        <v>1.00992375</v>
      </c>
    </row>
    <row r="20" spans="1:8" ht="20.100000000000001" customHeight="1" x14ac:dyDescent="0.2">
      <c r="A20" s="149">
        <v>41375</v>
      </c>
      <c r="B20" s="150" t="s">
        <v>85</v>
      </c>
      <c r="C20" s="177">
        <v>2133.3333333333303</v>
      </c>
      <c r="D20" s="184">
        <v>2110.0771099999997</v>
      </c>
      <c r="E20" s="114">
        <f t="shared" si="0"/>
        <v>0.98909864531250125</v>
      </c>
      <c r="F20" s="112">
        <v>4266.6666666666606</v>
      </c>
      <c r="G20" s="183">
        <v>3960.4740299999994</v>
      </c>
      <c r="H20" s="114">
        <f t="shared" si="1"/>
        <v>0.92823610078125118</v>
      </c>
    </row>
    <row r="21" spans="1:8" ht="20.100000000000001" customHeight="1" x14ac:dyDescent="0.2">
      <c r="A21" s="149">
        <v>41405</v>
      </c>
      <c r="B21" s="150" t="s">
        <v>22</v>
      </c>
      <c r="C21" s="177">
        <v>272.35833333333329</v>
      </c>
      <c r="D21" s="184">
        <v>271.00501000000003</v>
      </c>
      <c r="E21" s="114">
        <f t="shared" si="0"/>
        <v>0.9950310926169571</v>
      </c>
      <c r="F21" s="177">
        <v>544.71666666666658</v>
      </c>
      <c r="G21" s="183">
        <v>516.44137999999998</v>
      </c>
      <c r="H21" s="114">
        <f t="shared" si="1"/>
        <v>0.94809175412293867</v>
      </c>
    </row>
    <row r="22" spans="1:8" ht="20.100000000000001" customHeight="1" x14ac:dyDescent="0.2">
      <c r="A22" s="151">
        <v>11</v>
      </c>
      <c r="B22" s="152" t="s">
        <v>23</v>
      </c>
      <c r="C22" s="121">
        <f t="shared" ref="C22:D22" si="4">C17+C18+C19+C20+C21</f>
        <v>4489.0249999999969</v>
      </c>
      <c r="D22" s="121">
        <f t="shared" si="4"/>
        <v>4531.8900299999996</v>
      </c>
      <c r="E22" s="122">
        <f t="shared" si="0"/>
        <v>1.009548850808361</v>
      </c>
      <c r="F22" s="121">
        <v>8978.0499999999938</v>
      </c>
      <c r="G22" s="121">
        <v>8982.3617300000005</v>
      </c>
      <c r="H22" s="122">
        <f t="shared" si="1"/>
        <v>1.0004802523933378</v>
      </c>
    </row>
    <row r="23" spans="1:8" ht="20.100000000000001" customHeight="1" x14ac:dyDescent="0.2">
      <c r="A23" s="133">
        <v>12</v>
      </c>
      <c r="B23" s="150" t="s">
        <v>24</v>
      </c>
      <c r="C23" s="177">
        <v>381.02962666666667</v>
      </c>
      <c r="D23" s="184">
        <v>255.86598999999998</v>
      </c>
      <c r="E23" s="114">
        <f t="shared" si="0"/>
        <v>0.67151206124934038</v>
      </c>
      <c r="F23" s="177">
        <v>842.18893333333335</v>
      </c>
      <c r="G23" s="166">
        <v>564.86377000000005</v>
      </c>
      <c r="H23" s="114">
        <f t="shared" si="1"/>
        <v>0.67070908633802995</v>
      </c>
    </row>
    <row r="24" spans="1:8" ht="20.100000000000001" customHeight="1" x14ac:dyDescent="0.2">
      <c r="A24" s="133">
        <v>13</v>
      </c>
      <c r="B24" s="150" t="s">
        <v>25</v>
      </c>
      <c r="C24" s="177">
        <v>155.37083333333334</v>
      </c>
      <c r="D24" s="184">
        <v>75.577259999999995</v>
      </c>
      <c r="E24" s="114">
        <f t="shared" si="0"/>
        <v>0.48643145163453028</v>
      </c>
      <c r="F24" s="177">
        <v>310.74166666666667</v>
      </c>
      <c r="G24" s="166">
        <v>205.11814999999999</v>
      </c>
      <c r="H24" s="114">
        <f t="shared" si="1"/>
        <v>0.66009219877175573</v>
      </c>
    </row>
    <row r="25" spans="1:8" ht="20.100000000000001" customHeight="1" x14ac:dyDescent="0.2">
      <c r="A25" s="133">
        <v>14</v>
      </c>
      <c r="B25" s="150" t="s">
        <v>26</v>
      </c>
      <c r="C25" s="177">
        <v>788.12583333333339</v>
      </c>
      <c r="D25" s="184">
        <v>613.12522000000001</v>
      </c>
      <c r="E25" s="114">
        <f t="shared" si="0"/>
        <v>0.77795346132332921</v>
      </c>
      <c r="F25" s="177">
        <v>1566.2516666666666</v>
      </c>
      <c r="G25" s="166">
        <v>1277.4898699999999</v>
      </c>
      <c r="H25" s="114">
        <f t="shared" si="1"/>
        <v>0.81563512249521419</v>
      </c>
    </row>
    <row r="26" spans="1:8" ht="20.100000000000001" customHeight="1" x14ac:dyDescent="0.2">
      <c r="A26" s="133">
        <v>15</v>
      </c>
      <c r="B26" s="150" t="s">
        <v>7</v>
      </c>
      <c r="C26" s="177">
        <v>0</v>
      </c>
      <c r="D26" s="184">
        <v>0</v>
      </c>
      <c r="E26" s="114" t="e">
        <f t="shared" ref="E26" si="5">D26/C26</f>
        <v>#DIV/0!</v>
      </c>
      <c r="F26" s="177">
        <v>0</v>
      </c>
      <c r="G26" s="166">
        <v>0</v>
      </c>
      <c r="H26" s="114" t="e">
        <f t="shared" ref="H26" si="6">G26/F26</f>
        <v>#DIV/0!</v>
      </c>
    </row>
    <row r="27" spans="1:8" ht="20.100000000000001" customHeight="1" x14ac:dyDescent="0.2">
      <c r="A27" s="153">
        <v>16</v>
      </c>
      <c r="B27" s="154" t="s">
        <v>27</v>
      </c>
      <c r="C27" s="123">
        <f t="shared" ref="C27:D27" si="7">C16+C22+C23+C24+C25+C26</f>
        <v>14234.92556479057</v>
      </c>
      <c r="D27" s="123">
        <f t="shared" si="7"/>
        <v>14095.798339999999</v>
      </c>
      <c r="E27" s="124">
        <f t="shared" si="0"/>
        <v>0.99022634687077704</v>
      </c>
      <c r="F27" s="123">
        <f t="shared" ref="F27:G27" si="8">F16+F22+F23+F24+F25+F26</f>
        <v>28902.976313181247</v>
      </c>
      <c r="G27" s="123">
        <f t="shared" si="8"/>
        <v>28498.804929999998</v>
      </c>
      <c r="H27" s="124">
        <f t="shared" si="1"/>
        <v>0.98601627116869184</v>
      </c>
    </row>
    <row r="28" spans="1:8" ht="20.100000000000001" customHeight="1" x14ac:dyDescent="0.2">
      <c r="A28" s="155">
        <v>17</v>
      </c>
      <c r="B28" s="156" t="s">
        <v>28</v>
      </c>
      <c r="C28" s="125">
        <f t="shared" ref="C28:D28" si="9">SUM(C14-C27)</f>
        <v>-3615.0963981239038</v>
      </c>
      <c r="D28" s="125">
        <f t="shared" si="9"/>
        <v>-2583.4682499999999</v>
      </c>
      <c r="E28" s="126">
        <f t="shared" si="0"/>
        <v>0.71463329479698545</v>
      </c>
      <c r="F28" s="125">
        <f t="shared" ref="F28:G28" si="10">SUM(F14-F27)</f>
        <v>-7373.3179798479141</v>
      </c>
      <c r="G28" s="125">
        <f t="shared" si="10"/>
        <v>-5276.6961499999961</v>
      </c>
      <c r="H28" s="126">
        <f t="shared" si="1"/>
        <v>0.71564744181951534</v>
      </c>
    </row>
    <row r="29" spans="1:8" ht="20.100000000000001" customHeight="1" x14ac:dyDescent="0.2">
      <c r="A29" s="149">
        <v>43483</v>
      </c>
      <c r="B29" s="150" t="s">
        <v>29</v>
      </c>
      <c r="C29" s="177">
        <v>242.12500000000003</v>
      </c>
      <c r="D29" s="184">
        <v>213.24257999999998</v>
      </c>
      <c r="E29" s="114">
        <f t="shared" si="0"/>
        <v>0.88071277232834255</v>
      </c>
      <c r="F29" s="177">
        <v>484.25000000000006</v>
      </c>
      <c r="G29" s="166">
        <v>424.58705999999995</v>
      </c>
      <c r="H29" s="114">
        <f t="shared" si="1"/>
        <v>0.87679310273618982</v>
      </c>
    </row>
    <row r="30" spans="1:8" ht="20.100000000000001" customHeight="1" x14ac:dyDescent="0.2">
      <c r="A30" s="149">
        <v>43514</v>
      </c>
      <c r="B30" s="150" t="s">
        <v>55</v>
      </c>
      <c r="C30" s="177">
        <v>191.66666666666666</v>
      </c>
      <c r="D30" s="184">
        <v>176.37706</v>
      </c>
      <c r="E30" s="114">
        <f t="shared" si="0"/>
        <v>0.92022813913043477</v>
      </c>
      <c r="F30" s="177">
        <v>383.33333333333331</v>
      </c>
      <c r="G30" s="166">
        <v>352.71411999999998</v>
      </c>
      <c r="H30" s="114">
        <f t="shared" si="1"/>
        <v>0.92012379130434785</v>
      </c>
    </row>
    <row r="31" spans="1:8" ht="20.100000000000001" customHeight="1" x14ac:dyDescent="0.2">
      <c r="A31" s="133">
        <v>19</v>
      </c>
      <c r="B31" s="150" t="s">
        <v>30</v>
      </c>
      <c r="C31" s="177">
        <v>0</v>
      </c>
      <c r="D31" s="184">
        <v>0</v>
      </c>
      <c r="E31" s="114" t="e">
        <f t="shared" si="0"/>
        <v>#DIV/0!</v>
      </c>
      <c r="F31" s="177">
        <v>0</v>
      </c>
      <c r="G31" s="166">
        <v>0</v>
      </c>
      <c r="H31" s="114" t="e">
        <f t="shared" si="1"/>
        <v>#DIV/0!</v>
      </c>
    </row>
    <row r="32" spans="1:8" ht="20.100000000000001" customHeight="1" x14ac:dyDescent="0.2">
      <c r="A32" s="133">
        <v>20</v>
      </c>
      <c r="B32" s="150" t="s">
        <v>31</v>
      </c>
      <c r="C32" s="177">
        <v>0.5</v>
      </c>
      <c r="D32" s="184">
        <v>0.52076999999999996</v>
      </c>
      <c r="E32" s="114">
        <f t="shared" si="0"/>
        <v>1.0415399999999999</v>
      </c>
      <c r="F32" s="177">
        <v>1</v>
      </c>
      <c r="G32" s="166">
        <v>1.07348</v>
      </c>
      <c r="H32" s="114">
        <f t="shared" si="1"/>
        <v>1.07348</v>
      </c>
    </row>
    <row r="33" spans="1:8" ht="20.100000000000001" customHeight="1" x14ac:dyDescent="0.2">
      <c r="A33" s="133">
        <v>21</v>
      </c>
      <c r="B33" s="150" t="s">
        <v>32</v>
      </c>
      <c r="C33" s="177">
        <v>0</v>
      </c>
      <c r="D33" s="184">
        <v>0</v>
      </c>
      <c r="E33" s="114" t="e">
        <f t="shared" si="0"/>
        <v>#DIV/0!</v>
      </c>
      <c r="F33" s="177">
        <v>0</v>
      </c>
      <c r="G33" s="166">
        <v>0</v>
      </c>
      <c r="H33" s="114" t="e">
        <f t="shared" si="1"/>
        <v>#DIV/0!</v>
      </c>
    </row>
    <row r="34" spans="1:8" ht="20.100000000000001" customHeight="1" x14ac:dyDescent="0.2">
      <c r="A34" s="157">
        <v>22</v>
      </c>
      <c r="B34" s="158" t="s">
        <v>33</v>
      </c>
      <c r="C34" s="180">
        <f t="shared" ref="C34" si="11">C28-C29-C31-C32-C33</f>
        <v>-3857.7213981239038</v>
      </c>
      <c r="D34" s="180">
        <f>D28-D29-D31-D32-D33</f>
        <v>-2797.2316000000001</v>
      </c>
      <c r="E34" s="127">
        <f t="shared" si="0"/>
        <v>0.72509943340137428</v>
      </c>
      <c r="F34" s="180">
        <f t="shared" ref="F34:G34" si="12">F28-F29-F31-F32-F33</f>
        <v>-7858.5679798479141</v>
      </c>
      <c r="G34" s="180">
        <f t="shared" si="12"/>
        <v>-5702.356689999996</v>
      </c>
      <c r="H34" s="127">
        <f t="shared" si="1"/>
        <v>0.72562287488290622</v>
      </c>
    </row>
    <row r="35" spans="1:8" ht="20.100000000000001" customHeight="1" x14ac:dyDescent="0.2">
      <c r="A35" s="159"/>
      <c r="B35" s="160" t="s">
        <v>68</v>
      </c>
      <c r="C35" s="160"/>
      <c r="D35" s="118"/>
      <c r="E35" s="128"/>
      <c r="F35" s="118"/>
      <c r="G35" s="118"/>
      <c r="H35" s="128"/>
    </row>
    <row r="36" spans="1:8" ht="20.100000000000001" customHeight="1" x14ac:dyDescent="0.2">
      <c r="A36" s="159"/>
      <c r="B36" s="161" t="s">
        <v>69</v>
      </c>
      <c r="C36" s="185"/>
      <c r="D36" s="111">
        <v>463.99</v>
      </c>
      <c r="E36" s="129"/>
      <c r="F36" s="111"/>
      <c r="G36" s="111">
        <v>461.58</v>
      </c>
      <c r="H36" s="129"/>
    </row>
    <row r="37" spans="1:8" ht="20.100000000000001" customHeight="1" x14ac:dyDescent="0.2">
      <c r="A37" s="159"/>
      <c r="B37" s="148" t="s">
        <v>95</v>
      </c>
      <c r="C37" s="186"/>
      <c r="D37" s="112">
        <v>3283</v>
      </c>
      <c r="E37" s="130"/>
      <c r="F37" s="112"/>
      <c r="G37" s="112">
        <v>6351</v>
      </c>
      <c r="H37" s="130"/>
    </row>
    <row r="38" spans="1:8" ht="20.100000000000001" customHeight="1" x14ac:dyDescent="0.2">
      <c r="A38" s="159"/>
      <c r="B38" s="162"/>
      <c r="C38" s="131"/>
      <c r="D38" s="131"/>
      <c r="E38" s="131"/>
      <c r="F38" s="131"/>
      <c r="G38" s="131"/>
      <c r="H38" s="131"/>
    </row>
    <row r="39" spans="1:8" ht="20.100000000000001" customHeight="1" x14ac:dyDescent="0.2">
      <c r="A39" s="163"/>
      <c r="B39" s="108" t="s">
        <v>99</v>
      </c>
      <c r="C39" s="132" t="s">
        <v>97</v>
      </c>
      <c r="D39" s="164">
        <v>5455.9173800000008</v>
      </c>
      <c r="E39" s="132"/>
      <c r="F39" s="132" t="s">
        <v>98</v>
      </c>
      <c r="G39" s="164">
        <v>11350.964550000001</v>
      </c>
      <c r="H39" s="132"/>
    </row>
    <row r="40" spans="1:8" ht="20.100000000000001" customHeight="1" x14ac:dyDescent="0.2">
      <c r="A40" s="163"/>
      <c r="B40" s="108" t="s">
        <v>100</v>
      </c>
      <c r="C40" s="132" t="s">
        <v>97</v>
      </c>
      <c r="D40" s="164">
        <v>3354.8740199999993</v>
      </c>
      <c r="E40" s="132"/>
      <c r="F40" s="132" t="s">
        <v>98</v>
      </c>
      <c r="G40" s="164">
        <v>7574.3693999999996</v>
      </c>
      <c r="H40" s="132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t="s">
        <v>96</v>
      </c>
    </row>
    <row r="44" spans="1:8" ht="20.100000000000001" customHeight="1" x14ac:dyDescent="0.2">
      <c r="B44" s="181" t="s">
        <v>133</v>
      </c>
    </row>
    <row r="45" spans="1:8" ht="20.100000000000001" customHeight="1" x14ac:dyDescent="0.2">
      <c r="B45" s="181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D20" sqref="D20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198" t="s">
        <v>0</v>
      </c>
      <c r="B2" s="199"/>
      <c r="C2" s="49" t="s">
        <v>105</v>
      </c>
      <c r="D2" s="49" t="s">
        <v>106</v>
      </c>
      <c r="E2" s="49" t="s">
        <v>107</v>
      </c>
      <c r="F2" s="49" t="s">
        <v>108</v>
      </c>
      <c r="G2" s="49" t="s">
        <v>109</v>
      </c>
      <c r="H2" s="49" t="s">
        <v>110</v>
      </c>
      <c r="I2" s="49" t="s">
        <v>111</v>
      </c>
      <c r="J2" s="49" t="s">
        <v>112</v>
      </c>
      <c r="K2" s="49" t="s">
        <v>113</v>
      </c>
      <c r="L2" s="49" t="s">
        <v>114</v>
      </c>
      <c r="M2" s="49" t="s">
        <v>115</v>
      </c>
      <c r="N2" s="49" t="s">
        <v>116</v>
      </c>
    </row>
    <row r="3" spans="1:14" ht="20.100000000000001" customHeight="1" x14ac:dyDescent="0.2">
      <c r="A3" s="4" t="s">
        <v>1</v>
      </c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ht="20.100000000000001" customHeight="1" x14ac:dyDescent="0.2">
      <c r="A4" s="4" t="s">
        <v>73</v>
      </c>
      <c r="B4" s="169" t="s">
        <v>74</v>
      </c>
      <c r="C4" s="112">
        <f>C5</f>
        <v>66947.943969999993</v>
      </c>
      <c r="D4" s="112">
        <f t="shared" ref="D4:N4" si="0">D5</f>
        <v>66699.876420000001</v>
      </c>
      <c r="E4" s="112">
        <f t="shared" si="0"/>
        <v>0</v>
      </c>
      <c r="F4" s="112">
        <f t="shared" si="0"/>
        <v>0</v>
      </c>
      <c r="G4" s="112">
        <f t="shared" si="0"/>
        <v>0</v>
      </c>
      <c r="H4" s="112">
        <f t="shared" si="0"/>
        <v>0</v>
      </c>
      <c r="I4" s="112">
        <f t="shared" si="0"/>
        <v>0</v>
      </c>
      <c r="J4" s="112">
        <f t="shared" si="0"/>
        <v>0</v>
      </c>
      <c r="K4" s="112">
        <f t="shared" si="0"/>
        <v>0</v>
      </c>
      <c r="L4" s="112">
        <f t="shared" si="0"/>
        <v>0</v>
      </c>
      <c r="M4" s="112">
        <f t="shared" si="0"/>
        <v>0</v>
      </c>
      <c r="N4" s="112">
        <f t="shared" si="0"/>
        <v>0</v>
      </c>
    </row>
    <row r="5" spans="1:14" ht="20.100000000000001" customHeight="1" x14ac:dyDescent="0.2">
      <c r="A5" s="167">
        <v>1</v>
      </c>
      <c r="B5" s="167" t="s">
        <v>77</v>
      </c>
      <c r="C5" s="182">
        <v>66947.943969999993</v>
      </c>
      <c r="D5" s="182">
        <v>66699.876420000001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20.100000000000001" customHeight="1" x14ac:dyDescent="0.2">
      <c r="A6" s="4" t="s">
        <v>75</v>
      </c>
      <c r="B6" s="169" t="s">
        <v>76</v>
      </c>
      <c r="C6" s="112">
        <f>SUM(C7:C9)</f>
        <v>36284.001680000001</v>
      </c>
      <c r="D6" s="112">
        <f t="shared" ref="D6:N6" si="1">SUM(D7:D9)</f>
        <v>37286.209470000002</v>
      </c>
      <c r="E6" s="112">
        <f t="shared" si="1"/>
        <v>0</v>
      </c>
      <c r="F6" s="112">
        <f t="shared" si="1"/>
        <v>0</v>
      </c>
      <c r="G6" s="112">
        <f t="shared" si="1"/>
        <v>0</v>
      </c>
      <c r="H6" s="112">
        <f t="shared" si="1"/>
        <v>0</v>
      </c>
      <c r="I6" s="112">
        <f t="shared" si="1"/>
        <v>0</v>
      </c>
      <c r="J6" s="112">
        <f t="shared" si="1"/>
        <v>0</v>
      </c>
      <c r="K6" s="112">
        <f t="shared" si="1"/>
        <v>0</v>
      </c>
      <c r="L6" s="112">
        <f t="shared" si="1"/>
        <v>0</v>
      </c>
      <c r="M6" s="112">
        <f t="shared" si="1"/>
        <v>0</v>
      </c>
      <c r="N6" s="112">
        <f t="shared" si="1"/>
        <v>0</v>
      </c>
    </row>
    <row r="7" spans="1:14" ht="20.100000000000001" customHeight="1" x14ac:dyDescent="0.2">
      <c r="A7" s="170">
        <v>1</v>
      </c>
      <c r="B7" s="169" t="s">
        <v>3</v>
      </c>
      <c r="C7" s="182">
        <v>4949.5138499999994</v>
      </c>
      <c r="D7" s="182">
        <v>4884.2484699999995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20.100000000000001" customHeight="1" x14ac:dyDescent="0.2">
      <c r="A8" s="170">
        <v>2</v>
      </c>
      <c r="B8" s="167" t="s">
        <v>2</v>
      </c>
      <c r="C8" s="182">
        <v>19667.279600000002</v>
      </c>
      <c r="D8" s="182">
        <v>20845.129290000001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20.100000000000001" customHeight="1" x14ac:dyDescent="0.2">
      <c r="A9" s="170">
        <v>3</v>
      </c>
      <c r="B9" s="167" t="s">
        <v>78</v>
      </c>
      <c r="C9" s="182">
        <v>11667.20823</v>
      </c>
      <c r="D9" s="182">
        <v>11556.83171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20.100000000000001" customHeight="1" x14ac:dyDescent="0.2">
      <c r="A10" s="43" t="s">
        <v>82</v>
      </c>
      <c r="B10" s="167" t="s">
        <v>71</v>
      </c>
      <c r="C10" s="182">
        <v>15.760069999999999</v>
      </c>
      <c r="D10" s="182">
        <v>15.722989999999999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ht="20.100000000000001" customHeight="1" x14ac:dyDescent="0.2">
      <c r="A11" s="171"/>
      <c r="B11" s="69" t="s">
        <v>4</v>
      </c>
      <c r="C11" s="172">
        <f>C4+C6+C10</f>
        <v>103247.70572</v>
      </c>
      <c r="D11" s="172">
        <f t="shared" ref="D11:N11" si="2">D4+D6+D10</f>
        <v>104001.80888</v>
      </c>
      <c r="E11" s="172">
        <f t="shared" si="2"/>
        <v>0</v>
      </c>
      <c r="F11" s="172">
        <f t="shared" si="2"/>
        <v>0</v>
      </c>
      <c r="G11" s="172">
        <f t="shared" si="2"/>
        <v>0</v>
      </c>
      <c r="H11" s="172">
        <f t="shared" si="2"/>
        <v>0</v>
      </c>
      <c r="I11" s="172">
        <f t="shared" si="2"/>
        <v>0</v>
      </c>
      <c r="J11" s="172">
        <f t="shared" si="2"/>
        <v>0</v>
      </c>
      <c r="K11" s="172">
        <f t="shared" si="2"/>
        <v>0</v>
      </c>
      <c r="L11" s="172">
        <f t="shared" si="2"/>
        <v>0</v>
      </c>
      <c r="M11" s="172">
        <f t="shared" si="2"/>
        <v>0</v>
      </c>
      <c r="N11" s="172">
        <f t="shared" si="2"/>
        <v>0</v>
      </c>
    </row>
    <row r="12" spans="1:14" ht="20.100000000000001" customHeight="1" x14ac:dyDescent="0.2">
      <c r="A12" s="4" t="s">
        <v>65</v>
      </c>
      <c r="B12" s="167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0.100000000000001" customHeight="1" x14ac:dyDescent="0.2">
      <c r="A13" s="4" t="s">
        <v>79</v>
      </c>
      <c r="B13" s="167" t="s">
        <v>80</v>
      </c>
      <c r="C13" s="182">
        <v>-63817.71486</v>
      </c>
      <c r="D13" s="182">
        <v>-66645.590930000006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 ht="20.100000000000001" customHeight="1" x14ac:dyDescent="0.2">
      <c r="A14" s="4" t="s">
        <v>75</v>
      </c>
      <c r="B14" s="173" t="s">
        <v>81</v>
      </c>
      <c r="C14" s="112">
        <f>SUM(C15:C19)</f>
        <v>164152.31496000002</v>
      </c>
      <c r="D14" s="112">
        <f t="shared" ref="D14:N14" si="3">SUM(D15:D19)</f>
        <v>167682.56989000001</v>
      </c>
      <c r="E14" s="112">
        <f t="shared" si="3"/>
        <v>0</v>
      </c>
      <c r="F14" s="112">
        <f t="shared" si="3"/>
        <v>0</v>
      </c>
      <c r="G14" s="112">
        <f t="shared" si="3"/>
        <v>0</v>
      </c>
      <c r="H14" s="112">
        <f t="shared" si="3"/>
        <v>0</v>
      </c>
      <c r="I14" s="112">
        <f t="shared" si="3"/>
        <v>0</v>
      </c>
      <c r="J14" s="112">
        <f t="shared" si="3"/>
        <v>0</v>
      </c>
      <c r="K14" s="112">
        <f t="shared" si="3"/>
        <v>0</v>
      </c>
      <c r="L14" s="112">
        <f t="shared" si="3"/>
        <v>0</v>
      </c>
      <c r="M14" s="112">
        <f t="shared" si="3"/>
        <v>0</v>
      </c>
      <c r="N14" s="112">
        <f t="shared" si="3"/>
        <v>0</v>
      </c>
    </row>
    <row r="15" spans="1:14" ht="20.100000000000001" customHeight="1" x14ac:dyDescent="0.2">
      <c r="A15" s="167">
        <v>1</v>
      </c>
      <c r="B15" s="167" t="s">
        <v>7</v>
      </c>
      <c r="C15" s="182">
        <v>6242.3368499999997</v>
      </c>
      <c r="D15" s="182">
        <v>6240.0045899999996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ht="20.100000000000001" customHeight="1" x14ac:dyDescent="0.2">
      <c r="A16" s="167">
        <v>2</v>
      </c>
      <c r="B16" s="167" t="s">
        <v>5</v>
      </c>
      <c r="C16" s="182">
        <v>116435.29841</v>
      </c>
      <c r="D16" s="182">
        <v>120100.91662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ht="20.100000000000001" customHeight="1" x14ac:dyDescent="0.2">
      <c r="A17" s="167">
        <v>3</v>
      </c>
      <c r="B17" s="167" t="s">
        <v>8</v>
      </c>
      <c r="C17" s="182">
        <v>180.16395</v>
      </c>
      <c r="D17" s="182">
        <v>214.08198999999999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20.100000000000001" customHeight="1" x14ac:dyDescent="0.2">
      <c r="A18" s="167">
        <v>4</v>
      </c>
      <c r="B18" s="167" t="s">
        <v>66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20.100000000000001" customHeight="1" x14ac:dyDescent="0.2">
      <c r="A19" s="170">
        <v>5</v>
      </c>
      <c r="B19" s="167" t="s">
        <v>6</v>
      </c>
      <c r="C19" s="182">
        <v>41294.515749999999</v>
      </c>
      <c r="D19" s="182">
        <v>41127.56669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ht="20.100000000000001" customHeight="1" x14ac:dyDescent="0.2">
      <c r="A20" s="43" t="s">
        <v>82</v>
      </c>
      <c r="B20" s="167" t="s">
        <v>70</v>
      </c>
      <c r="C20" s="182">
        <v>2913.1056200000003</v>
      </c>
      <c r="D20" s="182">
        <v>2964.8299200000001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</row>
    <row r="21" spans="1:14" ht="20.100000000000001" customHeight="1" x14ac:dyDescent="0.2">
      <c r="A21" s="171"/>
      <c r="B21" s="69" t="s">
        <v>67</v>
      </c>
      <c r="C21" s="165">
        <f>C13+C14+C20</f>
        <v>103247.70572000001</v>
      </c>
      <c r="D21" s="165">
        <f t="shared" ref="D21:N21" si="4">D13+D14+D20</f>
        <v>104001.80888000001</v>
      </c>
      <c r="E21" s="165">
        <f t="shared" si="4"/>
        <v>0</v>
      </c>
      <c r="F21" s="165">
        <f t="shared" si="4"/>
        <v>0</v>
      </c>
      <c r="G21" s="165">
        <f t="shared" si="4"/>
        <v>0</v>
      </c>
      <c r="H21" s="165">
        <f t="shared" si="4"/>
        <v>0</v>
      </c>
      <c r="I21" s="165">
        <f t="shared" si="4"/>
        <v>0</v>
      </c>
      <c r="J21" s="165">
        <f t="shared" si="4"/>
        <v>0</v>
      </c>
      <c r="K21" s="165">
        <f t="shared" si="4"/>
        <v>0</v>
      </c>
      <c r="L21" s="165">
        <f t="shared" si="4"/>
        <v>0</v>
      </c>
      <c r="M21" s="165">
        <f t="shared" si="4"/>
        <v>0</v>
      </c>
      <c r="N21" s="165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2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05" t="s">
        <v>0</v>
      </c>
      <c r="B2" s="206"/>
      <c r="C2" s="70" t="s">
        <v>117</v>
      </c>
      <c r="D2" s="70" t="s">
        <v>132</v>
      </c>
      <c r="E2" s="70" t="s">
        <v>118</v>
      </c>
      <c r="F2" s="70" t="s">
        <v>119</v>
      </c>
      <c r="G2" s="70" t="s">
        <v>120</v>
      </c>
      <c r="H2" s="70" t="s">
        <v>121</v>
      </c>
      <c r="I2" s="70" t="s">
        <v>122</v>
      </c>
      <c r="J2" s="70" t="s">
        <v>123</v>
      </c>
      <c r="K2" s="70" t="s">
        <v>124</v>
      </c>
      <c r="L2" s="70" t="s">
        <v>125</v>
      </c>
      <c r="M2" s="70" t="s">
        <v>126</v>
      </c>
      <c r="N2" s="71" t="s">
        <v>127</v>
      </c>
    </row>
    <row r="3" spans="1:28" ht="18" customHeight="1" x14ac:dyDescent="0.25">
      <c r="A3" s="100" t="s">
        <v>87</v>
      </c>
      <c r="B3" s="101"/>
      <c r="C3" s="102">
        <v>1478.1249299999999</v>
      </c>
      <c r="D3" s="103">
        <f>C40</f>
        <v>2655.8960900000002</v>
      </c>
      <c r="E3" s="103">
        <f t="shared" ref="E3:F3" si="0">D40</f>
        <v>2615.7386199999983</v>
      </c>
      <c r="F3" s="103">
        <f t="shared" si="0"/>
        <v>2672.1498899999988</v>
      </c>
      <c r="G3" s="103">
        <f t="shared" ref="G3" si="1">F40</f>
        <v>2672.1498899999988</v>
      </c>
      <c r="H3" s="103">
        <f t="shared" ref="H3" si="2">G40</f>
        <v>2672.1498899999988</v>
      </c>
      <c r="I3" s="103">
        <f t="shared" ref="I3" si="3">H40</f>
        <v>2672.1498899999988</v>
      </c>
      <c r="J3" s="103">
        <f t="shared" ref="J3" si="4">I40</f>
        <v>2672.1498899999988</v>
      </c>
      <c r="K3" s="103">
        <f t="shared" ref="K3" si="5">J40</f>
        <v>2672.1498899999988</v>
      </c>
      <c r="L3" s="103">
        <f t="shared" ref="L3" si="6">K40</f>
        <v>2672.1498899999988</v>
      </c>
      <c r="M3" s="103">
        <f t="shared" ref="M3" si="7">L40</f>
        <v>2672.1498899999988</v>
      </c>
      <c r="N3" s="104">
        <f>L40</f>
        <v>2672.1498899999988</v>
      </c>
    </row>
    <row r="4" spans="1:28" x14ac:dyDescent="0.2">
      <c r="A4" s="200" t="s">
        <v>56</v>
      </c>
      <c r="B4" s="201"/>
      <c r="C4" s="95"/>
      <c r="D4" s="95"/>
      <c r="E4" s="95"/>
      <c r="F4" s="95"/>
      <c r="G4" s="96"/>
      <c r="H4" s="95"/>
      <c r="I4" s="95"/>
      <c r="J4" s="97"/>
      <c r="K4" s="98"/>
      <c r="L4" s="95"/>
      <c r="M4" s="95"/>
      <c r="N4" s="99"/>
    </row>
    <row r="5" spans="1:28" ht="14.1" customHeight="1" x14ac:dyDescent="0.2">
      <c r="A5" s="55"/>
      <c r="B5" s="54" t="s">
        <v>57</v>
      </c>
      <c r="C5" s="51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5"/>
      <c r="B6" s="54" t="s">
        <v>58</v>
      </c>
      <c r="C6" s="51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5"/>
      <c r="B7" s="54" t="s">
        <v>59</v>
      </c>
      <c r="C7" s="51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3"/>
      <c r="B8" s="64" t="s">
        <v>63</v>
      </c>
      <c r="C8" s="65"/>
      <c r="D8" s="66"/>
      <c r="E8" s="66"/>
      <c r="F8" s="66"/>
      <c r="G8" s="67"/>
      <c r="H8" s="66"/>
      <c r="I8" s="67"/>
      <c r="J8" s="66"/>
      <c r="K8" s="66"/>
      <c r="L8" s="66"/>
      <c r="M8" s="66"/>
      <c r="N8" s="68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4" t="s">
        <v>34</v>
      </c>
      <c r="B9" s="75"/>
      <c r="C9" s="107">
        <f>C17</f>
        <v>12555.812819999999</v>
      </c>
      <c r="D9" s="107">
        <f t="shared" ref="D9:N9" si="8">D17</f>
        <v>10370.446299999998</v>
      </c>
      <c r="E9" s="107">
        <f t="shared" si="8"/>
        <v>10920.08654</v>
      </c>
      <c r="F9" s="107">
        <f t="shared" si="8"/>
        <v>0</v>
      </c>
      <c r="G9" s="107">
        <f t="shared" si="8"/>
        <v>0</v>
      </c>
      <c r="H9" s="107">
        <f t="shared" si="8"/>
        <v>0</v>
      </c>
      <c r="I9" s="107">
        <f t="shared" si="8"/>
        <v>0</v>
      </c>
      <c r="J9" s="107">
        <f t="shared" si="8"/>
        <v>0</v>
      </c>
      <c r="K9" s="107">
        <f t="shared" si="8"/>
        <v>0</v>
      </c>
      <c r="L9" s="107">
        <f t="shared" si="8"/>
        <v>0</v>
      </c>
      <c r="M9" s="107">
        <f t="shared" si="8"/>
        <v>0</v>
      </c>
      <c r="N9" s="175">
        <f t="shared" si="8"/>
        <v>0</v>
      </c>
    </row>
    <row r="10" spans="1:28" ht="14.1" customHeight="1" x14ac:dyDescent="0.2">
      <c r="A10" s="29"/>
      <c r="B10" s="54" t="s">
        <v>13</v>
      </c>
      <c r="C10" s="20">
        <v>7922.8777</v>
      </c>
      <c r="D10" s="21">
        <v>6798.7265499999994</v>
      </c>
      <c r="E10" s="21">
        <v>7277.1907100000008</v>
      </c>
      <c r="F10" s="19"/>
      <c r="G10" s="21"/>
      <c r="H10" s="19"/>
      <c r="I10" s="19"/>
      <c r="J10" s="19"/>
      <c r="K10" s="19"/>
      <c r="L10" s="19"/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4" t="s">
        <v>14</v>
      </c>
      <c r="C11" s="20">
        <v>2489.1650299999997</v>
      </c>
      <c r="D11" s="21">
        <v>2419.2470000000003</v>
      </c>
      <c r="E11" s="21">
        <f>503.95408+2000</f>
        <v>2503.95408</v>
      </c>
      <c r="F11" s="19"/>
      <c r="G11" s="21"/>
      <c r="H11" s="19"/>
      <c r="I11" s="19"/>
      <c r="J11" s="19"/>
      <c r="K11" s="19"/>
      <c r="L11" s="19"/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4" t="s">
        <v>15</v>
      </c>
      <c r="C12" s="20">
        <v>847.8318099999999</v>
      </c>
      <c r="D12" s="21">
        <v>828.88841000000002</v>
      </c>
      <c r="E12" s="21">
        <v>1052.1844599999999</v>
      </c>
      <c r="F12" s="19"/>
      <c r="G12" s="21"/>
      <c r="H12" s="19"/>
      <c r="I12" s="19"/>
      <c r="J12" s="19"/>
      <c r="K12" s="19"/>
      <c r="L12" s="19"/>
      <c r="M12" s="19"/>
      <c r="N12" s="38"/>
      <c r="P12" s="202"/>
      <c r="Q12" s="202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6"/>
      <c r="B13" s="77" t="s">
        <v>35</v>
      </c>
      <c r="C13" s="78">
        <f>C10+C11+C12</f>
        <v>11259.874539999999</v>
      </c>
      <c r="D13" s="78">
        <f t="shared" ref="D13:N13" si="9">D10+D11+D12</f>
        <v>10046.861959999998</v>
      </c>
      <c r="E13" s="78">
        <f t="shared" si="9"/>
        <v>10833.329250000001</v>
      </c>
      <c r="F13" s="78">
        <f t="shared" si="9"/>
        <v>0</v>
      </c>
      <c r="G13" s="78">
        <f t="shared" si="9"/>
        <v>0</v>
      </c>
      <c r="H13" s="78">
        <f t="shared" si="9"/>
        <v>0</v>
      </c>
      <c r="I13" s="78">
        <f t="shared" si="9"/>
        <v>0</v>
      </c>
      <c r="J13" s="78">
        <f t="shared" si="9"/>
        <v>0</v>
      </c>
      <c r="K13" s="78">
        <f t="shared" si="9"/>
        <v>0</v>
      </c>
      <c r="L13" s="78">
        <f t="shared" si="9"/>
        <v>0</v>
      </c>
      <c r="M13" s="78">
        <f t="shared" si="9"/>
        <v>0</v>
      </c>
      <c r="N13" s="79">
        <f t="shared" si="9"/>
        <v>0</v>
      </c>
    </row>
    <row r="14" spans="1:28" ht="14.1" customHeight="1" x14ac:dyDescent="0.2">
      <c r="A14" s="29"/>
      <c r="B14" s="54" t="s">
        <v>36</v>
      </c>
      <c r="C14" s="20">
        <v>1295.9382800000005</v>
      </c>
      <c r="D14" s="21">
        <v>323.58433999999994</v>
      </c>
      <c r="E14" s="21">
        <v>86.757289999999998</v>
      </c>
      <c r="F14" s="19"/>
      <c r="G14" s="21"/>
      <c r="H14" s="19"/>
      <c r="I14" s="19"/>
      <c r="J14" s="34"/>
      <c r="K14" s="19"/>
      <c r="L14" s="19"/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4" t="s">
        <v>61</v>
      </c>
      <c r="C15" s="52">
        <v>0</v>
      </c>
      <c r="D15" s="21">
        <v>0</v>
      </c>
      <c r="E15" s="21">
        <v>0</v>
      </c>
      <c r="F15" s="19"/>
      <c r="G15" s="21"/>
      <c r="H15" s="19"/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4" t="s">
        <v>60</v>
      </c>
      <c r="C16" s="52">
        <v>0</v>
      </c>
      <c r="D16" s="21">
        <v>0</v>
      </c>
      <c r="E16" s="21">
        <v>0</v>
      </c>
      <c r="F16" s="19"/>
      <c r="G16" s="21"/>
      <c r="H16" s="19"/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7"/>
      <c r="B17" s="88" t="s">
        <v>64</v>
      </c>
      <c r="C17" s="89">
        <f>SUM(C13:C16)</f>
        <v>12555.812819999999</v>
      </c>
      <c r="D17" s="89">
        <f t="shared" ref="D17:N17" si="10">SUM(D13:D16)</f>
        <v>10370.446299999998</v>
      </c>
      <c r="E17" s="89">
        <f t="shared" si="10"/>
        <v>10920.08654</v>
      </c>
      <c r="F17" s="89">
        <f t="shared" si="10"/>
        <v>0</v>
      </c>
      <c r="G17" s="89">
        <f t="shared" si="10"/>
        <v>0</v>
      </c>
      <c r="H17" s="89">
        <f t="shared" si="10"/>
        <v>0</v>
      </c>
      <c r="I17" s="89">
        <f t="shared" si="10"/>
        <v>0</v>
      </c>
      <c r="J17" s="89">
        <f t="shared" si="10"/>
        <v>0</v>
      </c>
      <c r="K17" s="89">
        <f t="shared" si="10"/>
        <v>0</v>
      </c>
      <c r="L17" s="89">
        <f t="shared" si="10"/>
        <v>0</v>
      </c>
      <c r="M17" s="89">
        <f t="shared" si="10"/>
        <v>0</v>
      </c>
      <c r="N17" s="90">
        <f t="shared" si="10"/>
        <v>0</v>
      </c>
    </row>
    <row r="18" spans="1:28" ht="14.1" customHeight="1" x14ac:dyDescent="0.2">
      <c r="A18" s="72" t="s">
        <v>37</v>
      </c>
      <c r="B18" s="73"/>
      <c r="C18" s="86">
        <f>C38</f>
        <v>11378.041659999999</v>
      </c>
      <c r="D18" s="86">
        <f t="shared" ref="D18:N18" si="11">D38</f>
        <v>10410.60377</v>
      </c>
      <c r="E18" s="86">
        <f t="shared" si="11"/>
        <v>10863.67527</v>
      </c>
      <c r="F18" s="86">
        <f t="shared" si="11"/>
        <v>0</v>
      </c>
      <c r="G18" s="86">
        <f t="shared" si="11"/>
        <v>0</v>
      </c>
      <c r="H18" s="86">
        <f t="shared" si="11"/>
        <v>0</v>
      </c>
      <c r="I18" s="86">
        <f t="shared" si="11"/>
        <v>0</v>
      </c>
      <c r="J18" s="86">
        <f t="shared" si="11"/>
        <v>0</v>
      </c>
      <c r="K18" s="86">
        <f t="shared" si="11"/>
        <v>0</v>
      </c>
      <c r="L18" s="86">
        <f t="shared" si="11"/>
        <v>0</v>
      </c>
      <c r="M18" s="86">
        <f t="shared" si="11"/>
        <v>0</v>
      </c>
      <c r="N18" s="176">
        <f t="shared" si="11"/>
        <v>0</v>
      </c>
    </row>
    <row r="19" spans="1:28" ht="14.1" customHeight="1" x14ac:dyDescent="0.2">
      <c r="A19" s="30"/>
      <c r="B19" s="56" t="s">
        <v>89</v>
      </c>
      <c r="C19" s="20">
        <v>5663.484300000001</v>
      </c>
      <c r="D19" s="21">
        <v>5698.8390900000004</v>
      </c>
      <c r="E19" s="21">
        <v>5560.8354600000002</v>
      </c>
      <c r="F19" s="21"/>
      <c r="G19" s="21"/>
      <c r="H19" s="21"/>
      <c r="I19" s="21"/>
      <c r="J19" s="21"/>
      <c r="K19" s="19"/>
      <c r="L19" s="21"/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7" t="s">
        <v>90</v>
      </c>
      <c r="C20" s="20">
        <v>1450.8435099999997</v>
      </c>
      <c r="D20" s="21">
        <v>1540.5282599999998</v>
      </c>
      <c r="E20" s="21">
        <v>1493.7093199999999</v>
      </c>
      <c r="F20" s="21"/>
      <c r="G20" s="21"/>
      <c r="H20" s="21"/>
      <c r="I20" s="21"/>
      <c r="J20" s="21"/>
      <c r="K20" s="19"/>
      <c r="L20" s="21"/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6" t="s">
        <v>38</v>
      </c>
      <c r="C21" s="20">
        <v>0</v>
      </c>
      <c r="D21" s="21">
        <v>5.4390599999999996</v>
      </c>
      <c r="E21" s="21">
        <v>0</v>
      </c>
      <c r="F21" s="21"/>
      <c r="G21" s="21"/>
      <c r="H21" s="21"/>
      <c r="I21" s="21"/>
      <c r="J21" s="41"/>
      <c r="K21" s="19"/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80"/>
      <c r="B22" s="81" t="s">
        <v>39</v>
      </c>
      <c r="C22" s="82">
        <f>SUM(C19:C21)</f>
        <v>7114.3278100000007</v>
      </c>
      <c r="D22" s="82">
        <f t="shared" ref="D22:N22" si="12">SUM(D19:D21)</f>
        <v>7244.8064100000001</v>
      </c>
      <c r="E22" s="82">
        <f t="shared" si="12"/>
        <v>7054.5447800000002</v>
      </c>
      <c r="F22" s="82">
        <f t="shared" si="12"/>
        <v>0</v>
      </c>
      <c r="G22" s="82">
        <f t="shared" si="12"/>
        <v>0</v>
      </c>
      <c r="H22" s="82">
        <f t="shared" si="12"/>
        <v>0</v>
      </c>
      <c r="I22" s="82">
        <f t="shared" si="12"/>
        <v>0</v>
      </c>
      <c r="J22" s="82">
        <f t="shared" si="12"/>
        <v>0</v>
      </c>
      <c r="K22" s="82">
        <f t="shared" si="12"/>
        <v>0</v>
      </c>
      <c r="L22" s="82">
        <f t="shared" si="12"/>
        <v>0</v>
      </c>
      <c r="M22" s="82">
        <f t="shared" si="12"/>
        <v>0</v>
      </c>
      <c r="N22" s="83">
        <f t="shared" si="12"/>
        <v>0</v>
      </c>
    </row>
    <row r="23" spans="1:28" ht="14.1" customHeight="1" x14ac:dyDescent="0.2">
      <c r="A23" s="32"/>
      <c r="B23" s="56" t="s">
        <v>21</v>
      </c>
      <c r="C23" s="20">
        <v>2304.1300100000003</v>
      </c>
      <c r="D23" s="21">
        <v>1639.11626</v>
      </c>
      <c r="E23" s="21">
        <v>1522.7699399999999</v>
      </c>
      <c r="F23" s="21"/>
      <c r="G23" s="21"/>
      <c r="H23" s="21"/>
      <c r="I23" s="21"/>
      <c r="J23" s="19"/>
      <c r="K23" s="19"/>
      <c r="L23" s="21"/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6" t="s">
        <v>83</v>
      </c>
      <c r="C24" s="20">
        <v>151.57751000000002</v>
      </c>
      <c r="D24" s="21">
        <v>124.67325</v>
      </c>
      <c r="E24" s="21">
        <v>137.45546999999999</v>
      </c>
      <c r="F24" s="21"/>
      <c r="G24" s="21"/>
      <c r="H24" s="21"/>
      <c r="I24" s="21"/>
      <c r="J24" s="19"/>
      <c r="K24" s="19"/>
      <c r="L24" s="21"/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6" t="s">
        <v>84</v>
      </c>
      <c r="C25" s="20">
        <v>78.407210000000006</v>
      </c>
      <c r="D25" s="21">
        <v>18.100750000000001</v>
      </c>
      <c r="E25" s="21">
        <v>38.645509999999994</v>
      </c>
      <c r="F25" s="21"/>
      <c r="G25" s="21"/>
      <c r="H25" s="21"/>
      <c r="I25" s="21"/>
      <c r="J25" s="19"/>
      <c r="K25" s="19"/>
      <c r="L25" s="21"/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6" t="s">
        <v>86</v>
      </c>
      <c r="C26" s="20">
        <v>688.80966999999987</v>
      </c>
      <c r="D26" s="21">
        <v>129.91812000000002</v>
      </c>
      <c r="E26" s="21">
        <v>656.78324999999984</v>
      </c>
      <c r="F26" s="21"/>
      <c r="G26" s="21"/>
      <c r="H26" s="21"/>
      <c r="I26" s="21"/>
      <c r="J26" s="19"/>
      <c r="K26" s="19"/>
      <c r="L26" s="21"/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6" t="s">
        <v>22</v>
      </c>
      <c r="C27" s="20">
        <v>296.66482000000008</v>
      </c>
      <c r="D27" s="21">
        <v>155.11607000000001</v>
      </c>
      <c r="E27" s="21">
        <v>219.22066999999998</v>
      </c>
      <c r="F27" s="21"/>
      <c r="G27" s="21"/>
      <c r="H27" s="21"/>
      <c r="I27" s="21"/>
      <c r="J27" s="19"/>
      <c r="K27" s="19"/>
      <c r="L27" s="21"/>
      <c r="M27" s="21"/>
      <c r="N27" s="39"/>
      <c r="Y27" s="40"/>
      <c r="AB27" s="37"/>
    </row>
    <row r="28" spans="1:28" ht="14.1" customHeight="1" x14ac:dyDescent="0.2">
      <c r="A28" s="80"/>
      <c r="B28" s="81" t="s">
        <v>23</v>
      </c>
      <c r="C28" s="82">
        <f t="shared" ref="C28:E28" si="13">SUM(C23:C27)</f>
        <v>3519.5892199999998</v>
      </c>
      <c r="D28" s="82">
        <f t="shared" si="13"/>
        <v>2066.92445</v>
      </c>
      <c r="E28" s="82">
        <f t="shared" si="13"/>
        <v>2574.8748399999999</v>
      </c>
      <c r="F28" s="82">
        <f t="shared" ref="F28:N28" si="14">SUM(F23:F27)</f>
        <v>0</v>
      </c>
      <c r="G28" s="82">
        <f t="shared" si="14"/>
        <v>0</v>
      </c>
      <c r="H28" s="82">
        <f t="shared" si="14"/>
        <v>0</v>
      </c>
      <c r="I28" s="82">
        <f t="shared" si="14"/>
        <v>0</v>
      </c>
      <c r="J28" s="82">
        <f t="shared" si="14"/>
        <v>0</v>
      </c>
      <c r="K28" s="82">
        <f t="shared" si="14"/>
        <v>0</v>
      </c>
      <c r="L28" s="82">
        <f t="shared" si="14"/>
        <v>0</v>
      </c>
      <c r="M28" s="82">
        <f t="shared" si="14"/>
        <v>0</v>
      </c>
      <c r="N28" s="83">
        <f t="shared" si="14"/>
        <v>0</v>
      </c>
      <c r="O28" s="42"/>
    </row>
    <row r="29" spans="1:28" ht="14.1" customHeight="1" x14ac:dyDescent="0.2">
      <c r="A29" s="29"/>
      <c r="B29" s="56" t="s">
        <v>40</v>
      </c>
      <c r="C29" s="52">
        <v>59.443910000000002</v>
      </c>
      <c r="D29" s="21">
        <v>406.53621000000004</v>
      </c>
      <c r="E29" s="21">
        <v>281.42748</v>
      </c>
      <c r="F29" s="21"/>
      <c r="G29" s="21"/>
      <c r="H29" s="21"/>
      <c r="I29" s="21"/>
      <c r="J29" s="19"/>
      <c r="K29" s="19"/>
      <c r="L29" s="21"/>
      <c r="M29" s="21"/>
      <c r="N29" s="39"/>
      <c r="O29" s="42"/>
      <c r="AB29" s="37"/>
    </row>
    <row r="30" spans="1:28" ht="14.1" customHeight="1" x14ac:dyDescent="0.2">
      <c r="A30" s="32"/>
      <c r="B30" s="56" t="s">
        <v>41</v>
      </c>
      <c r="C30" s="20">
        <v>11.304889999999999</v>
      </c>
      <c r="D30" s="21">
        <v>1.9645999999999999</v>
      </c>
      <c r="E30" s="21">
        <v>9.4947900000000001</v>
      </c>
      <c r="F30" s="21"/>
      <c r="G30" s="21"/>
      <c r="H30" s="21"/>
      <c r="I30" s="21"/>
      <c r="J30" s="19"/>
      <c r="K30" s="19"/>
      <c r="L30" s="21"/>
      <c r="M30" s="21"/>
      <c r="N30" s="39"/>
      <c r="O30" s="42"/>
      <c r="AB30" s="37"/>
    </row>
    <row r="31" spans="1:28" ht="14.1" customHeight="1" x14ac:dyDescent="0.2">
      <c r="A31" s="32"/>
      <c r="B31" s="56" t="s">
        <v>42</v>
      </c>
      <c r="C31" s="20">
        <v>29.47878</v>
      </c>
      <c r="D31" s="21">
        <v>11.779380000000002</v>
      </c>
      <c r="E31" s="21">
        <v>29.041950000000003</v>
      </c>
      <c r="F31" s="21"/>
      <c r="G31" s="21"/>
      <c r="H31" s="21"/>
      <c r="I31" s="21"/>
      <c r="J31" s="19"/>
      <c r="K31" s="19"/>
      <c r="L31" s="21"/>
      <c r="M31" s="21"/>
      <c r="N31" s="39"/>
      <c r="O31" s="42"/>
      <c r="Y31" s="40"/>
      <c r="AB31" s="37"/>
    </row>
    <row r="32" spans="1:28" ht="14.1" customHeight="1" x14ac:dyDescent="0.2">
      <c r="A32" s="32"/>
      <c r="B32" s="56" t="s">
        <v>43</v>
      </c>
      <c r="C32" s="20">
        <v>6.6631599999999995</v>
      </c>
      <c r="D32" s="21">
        <v>9.1259599999999992</v>
      </c>
      <c r="E32" s="21">
        <v>7.7351599999999996</v>
      </c>
      <c r="F32" s="21"/>
      <c r="G32" s="21"/>
      <c r="H32" s="21"/>
      <c r="I32" s="21"/>
      <c r="J32" s="19"/>
      <c r="K32" s="19"/>
      <c r="L32" s="21"/>
      <c r="M32" s="21"/>
      <c r="N32" s="39"/>
      <c r="O32" s="42"/>
      <c r="AB32" s="37"/>
    </row>
    <row r="33" spans="1:28" ht="14.1" customHeight="1" x14ac:dyDescent="0.2">
      <c r="A33" s="32"/>
      <c r="B33" s="56" t="s">
        <v>44</v>
      </c>
      <c r="C33" s="20">
        <v>36.266400000000004</v>
      </c>
      <c r="D33" s="21">
        <v>2.4984999999999999</v>
      </c>
      <c r="E33" s="21">
        <v>24.61504</v>
      </c>
      <c r="F33" s="21"/>
      <c r="G33" s="21"/>
      <c r="H33" s="21"/>
      <c r="I33" s="21"/>
      <c r="J33" s="19"/>
      <c r="K33" s="19"/>
      <c r="L33" s="21"/>
      <c r="M33" s="21"/>
      <c r="N33" s="39"/>
      <c r="AB33" s="37"/>
    </row>
    <row r="34" spans="1:28" ht="14.1" customHeight="1" x14ac:dyDescent="0.2">
      <c r="A34" s="80"/>
      <c r="B34" s="81" t="s">
        <v>45</v>
      </c>
      <c r="C34" s="84">
        <f>SUM(C30:C33)</f>
        <v>83.71323000000001</v>
      </c>
      <c r="D34" s="84">
        <f t="shared" ref="D34:F34" si="15">SUM(D30:D33)</f>
        <v>25.36844</v>
      </c>
      <c r="E34" s="84">
        <f t="shared" si="15"/>
        <v>70.88694000000001</v>
      </c>
      <c r="F34" s="84">
        <f t="shared" si="15"/>
        <v>0</v>
      </c>
      <c r="G34" s="84">
        <f t="shared" ref="G34:N34" si="16">SUM(G30:G33)</f>
        <v>0</v>
      </c>
      <c r="H34" s="84">
        <f t="shared" si="16"/>
        <v>0</v>
      </c>
      <c r="I34" s="84">
        <f t="shared" si="16"/>
        <v>0</v>
      </c>
      <c r="J34" s="84">
        <f t="shared" si="16"/>
        <v>0</v>
      </c>
      <c r="K34" s="84">
        <f t="shared" si="16"/>
        <v>0</v>
      </c>
      <c r="L34" s="84">
        <f t="shared" si="16"/>
        <v>0</v>
      </c>
      <c r="M34" s="84">
        <f t="shared" si="16"/>
        <v>0</v>
      </c>
      <c r="N34" s="85">
        <f t="shared" si="16"/>
        <v>0</v>
      </c>
    </row>
    <row r="35" spans="1:28" ht="14.1" customHeight="1" x14ac:dyDescent="0.2">
      <c r="A35" s="29"/>
      <c r="B35" s="56" t="s">
        <v>46</v>
      </c>
      <c r="C35" s="18">
        <v>600.96749</v>
      </c>
      <c r="D35" s="34">
        <v>666.9682600000001</v>
      </c>
      <c r="E35" s="34">
        <v>881.94123000000002</v>
      </c>
      <c r="F35" s="21"/>
      <c r="G35" s="21"/>
      <c r="H35" s="21"/>
      <c r="I35" s="21"/>
      <c r="J35" s="19"/>
      <c r="K35" s="19"/>
      <c r="L35" s="21"/>
      <c r="M35" s="21"/>
      <c r="N35" s="39"/>
      <c r="AB35" s="37"/>
    </row>
    <row r="36" spans="1:28" ht="14.1" customHeight="1" x14ac:dyDescent="0.2">
      <c r="A36" s="29"/>
      <c r="B36" s="56" t="s">
        <v>62</v>
      </c>
      <c r="C36" s="53">
        <v>0</v>
      </c>
      <c r="D36" s="19">
        <v>0</v>
      </c>
      <c r="E36" s="19">
        <v>0</v>
      </c>
      <c r="F36" s="21"/>
      <c r="G36" s="21"/>
      <c r="H36" s="21"/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6" t="s">
        <v>91</v>
      </c>
      <c r="C37" s="53">
        <v>0</v>
      </c>
      <c r="D37" s="19">
        <v>0</v>
      </c>
      <c r="E37" s="19">
        <v>0</v>
      </c>
      <c r="F37" s="21"/>
      <c r="G37" s="21"/>
      <c r="H37" s="21"/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91"/>
      <c r="B38" s="92" t="s">
        <v>88</v>
      </c>
      <c r="C38" s="93">
        <f>C22+C28+C29+C34+C35+C36+C37</f>
        <v>11378.041659999999</v>
      </c>
      <c r="D38" s="93">
        <f>D22+D28+D29+D34+D35+D36+D37</f>
        <v>10410.60377</v>
      </c>
      <c r="E38" s="93">
        <f t="shared" ref="E38:N38" si="17">E37+E36+E35+E34+E29+E28+E22</f>
        <v>10863.67527</v>
      </c>
      <c r="F38" s="93">
        <f t="shared" si="17"/>
        <v>0</v>
      </c>
      <c r="G38" s="93">
        <f t="shared" si="17"/>
        <v>0</v>
      </c>
      <c r="H38" s="93">
        <f t="shared" si="17"/>
        <v>0</v>
      </c>
      <c r="I38" s="93">
        <f t="shared" si="17"/>
        <v>0</v>
      </c>
      <c r="J38" s="93">
        <f t="shared" si="17"/>
        <v>0</v>
      </c>
      <c r="K38" s="93">
        <f t="shared" si="17"/>
        <v>0</v>
      </c>
      <c r="L38" s="93">
        <f t="shared" si="17"/>
        <v>0</v>
      </c>
      <c r="M38" s="93">
        <f t="shared" si="17"/>
        <v>0</v>
      </c>
      <c r="N38" s="94">
        <f t="shared" si="17"/>
        <v>0</v>
      </c>
      <c r="Y38" s="40"/>
    </row>
    <row r="39" spans="1:28" ht="14.1" customHeight="1" thickBot="1" x14ac:dyDescent="0.25">
      <c r="A39" s="59"/>
      <c r="B39" s="58" t="s">
        <v>47</v>
      </c>
      <c r="C39" s="33">
        <f>C17-C38</f>
        <v>1177.7711600000002</v>
      </c>
      <c r="D39" s="33">
        <f>D17-D38</f>
        <v>-40.157470000001922</v>
      </c>
      <c r="E39" s="33">
        <f t="shared" ref="E39:N39" si="18">E17-E38</f>
        <v>56.411270000000513</v>
      </c>
      <c r="F39" s="33">
        <f t="shared" si="18"/>
        <v>0</v>
      </c>
      <c r="G39" s="33">
        <f t="shared" si="18"/>
        <v>0</v>
      </c>
      <c r="H39" s="33">
        <f t="shared" si="18"/>
        <v>0</v>
      </c>
      <c r="I39" s="33">
        <f t="shared" si="18"/>
        <v>0</v>
      </c>
      <c r="J39" s="33">
        <f t="shared" si="18"/>
        <v>0</v>
      </c>
      <c r="K39" s="33">
        <f t="shared" si="18"/>
        <v>0</v>
      </c>
      <c r="L39" s="33">
        <f t="shared" si="18"/>
        <v>0</v>
      </c>
      <c r="M39" s="33">
        <f t="shared" si="18"/>
        <v>0</v>
      </c>
      <c r="N39" s="50">
        <f t="shared" si="18"/>
        <v>0</v>
      </c>
      <c r="Y39" s="37"/>
    </row>
    <row r="40" spans="1:28" ht="18" customHeight="1" thickBot="1" x14ac:dyDescent="0.3">
      <c r="A40" s="203" t="s">
        <v>50</v>
      </c>
      <c r="B40" s="204"/>
      <c r="C40" s="105">
        <f>C3+C17-C38</f>
        <v>2655.8960900000002</v>
      </c>
      <c r="D40" s="105">
        <f>D3+D17-D38</f>
        <v>2615.7386199999983</v>
      </c>
      <c r="E40" s="105">
        <f t="shared" ref="E40:M40" si="19">E3+E17-E38</f>
        <v>2672.1498899999988</v>
      </c>
      <c r="F40" s="105">
        <f t="shared" si="19"/>
        <v>2672.1498899999988</v>
      </c>
      <c r="G40" s="105">
        <f t="shared" si="19"/>
        <v>2672.1498899999988</v>
      </c>
      <c r="H40" s="105">
        <f t="shared" si="19"/>
        <v>2672.1498899999988</v>
      </c>
      <c r="I40" s="105">
        <f t="shared" si="19"/>
        <v>2672.1498899999988</v>
      </c>
      <c r="J40" s="105">
        <f t="shared" si="19"/>
        <v>2672.1498899999988</v>
      </c>
      <c r="K40" s="105">
        <f t="shared" si="19"/>
        <v>2672.1498899999988</v>
      </c>
      <c r="L40" s="105">
        <f t="shared" si="19"/>
        <v>2672.1498899999988</v>
      </c>
      <c r="M40" s="105">
        <f t="shared" si="19"/>
        <v>2672.1498899999988</v>
      </c>
      <c r="N40" s="106">
        <f t="shared" ref="N40" si="20">N3+N17-N38</f>
        <v>2672.1498899999988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Zuzana Vaslíková</cp:lastModifiedBy>
  <cp:lastPrinted>2014-02-25T09:49:46Z</cp:lastPrinted>
  <dcterms:created xsi:type="dcterms:W3CDTF">2012-03-20T09:28:01Z</dcterms:created>
  <dcterms:modified xsi:type="dcterms:W3CDTF">2024-03-27T06:06:02Z</dcterms:modified>
</cp:coreProperties>
</file>