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cigerova\Documents\Mesačné výsledky hospodárenia\2024\Marec 2024\"/>
    </mc:Choice>
  </mc:AlternateContent>
  <xr:revisionPtr revIDLastSave="0" documentId="8_{B68FFCA0-9CC6-48E8-AD7B-37FB004F331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3" l="1"/>
  <c r="D27" i="3" s="1"/>
  <c r="C22" i="3"/>
  <c r="C27" i="3" s="1"/>
  <c r="D14" i="3"/>
  <c r="D28" i="3" s="1"/>
  <c r="D34" i="3" s="1"/>
  <c r="C14" i="3"/>
  <c r="D9" i="3"/>
  <c r="C9" i="3"/>
  <c r="C28" i="3" l="1"/>
  <c r="C34" i="3" s="1"/>
  <c r="G17" i="4" l="1"/>
  <c r="H17" i="4"/>
  <c r="I17" i="4"/>
  <c r="J17" i="4"/>
  <c r="K17" i="4"/>
  <c r="L17" i="4"/>
  <c r="M17" i="4"/>
  <c r="N17" i="4"/>
  <c r="D13" i="4"/>
  <c r="D17" i="4" s="1"/>
  <c r="E13" i="4"/>
  <c r="E17" i="4" s="1"/>
  <c r="F13" i="4"/>
  <c r="F17" i="4" s="1"/>
  <c r="G13" i="4"/>
  <c r="H13" i="4"/>
  <c r="I13" i="4"/>
  <c r="J13" i="4"/>
  <c r="K13" i="4"/>
  <c r="L13" i="4"/>
  <c r="M13" i="4"/>
  <c r="N13" i="4"/>
  <c r="D22" i="4"/>
  <c r="E22" i="4"/>
  <c r="F22" i="4"/>
  <c r="G22" i="4"/>
  <c r="H22" i="4"/>
  <c r="I22" i="4"/>
  <c r="J22" i="4"/>
  <c r="K22" i="4"/>
  <c r="L22" i="4"/>
  <c r="M22" i="4"/>
  <c r="N22" i="4"/>
  <c r="D28" i="4"/>
  <c r="E28" i="4"/>
  <c r="F34" i="4"/>
  <c r="E34" i="4"/>
  <c r="D34" i="4"/>
  <c r="C34" i="4"/>
  <c r="D38" i="4" l="1"/>
  <c r="D39" i="4" s="1"/>
  <c r="D9" i="4"/>
  <c r="D18" i="4" l="1"/>
  <c r="C28" i="4"/>
  <c r="C22" i="4"/>
  <c r="C13" i="4"/>
  <c r="C17" i="4" s="1"/>
  <c r="C38" i="4" l="1"/>
  <c r="C40" i="4" s="1"/>
  <c r="D3" i="4" s="1"/>
  <c r="D40" i="4" s="1"/>
  <c r="C9" i="4"/>
  <c r="C18" i="4" l="1"/>
  <c r="C39" i="4"/>
  <c r="H26" i="3" l="1"/>
  <c r="E26" i="3"/>
  <c r="D14" i="1" l="1"/>
  <c r="D21" i="1" s="1"/>
  <c r="E14" i="1"/>
  <c r="E21" i="1" s="1"/>
  <c r="F14" i="1"/>
  <c r="F21" i="1" s="1"/>
  <c r="G14" i="1"/>
  <c r="H14" i="1"/>
  <c r="H21" i="1" s="1"/>
  <c r="I14" i="1"/>
  <c r="I21" i="1" s="1"/>
  <c r="J14" i="1"/>
  <c r="K14" i="1"/>
  <c r="L14" i="1"/>
  <c r="L21" i="1" s="1"/>
  <c r="M14" i="1"/>
  <c r="N14" i="1"/>
  <c r="N21" i="1" s="1"/>
  <c r="C14" i="1"/>
  <c r="N6" i="1"/>
  <c r="M6" i="1"/>
  <c r="M11" i="1" s="1"/>
  <c r="L6" i="1"/>
  <c r="K6" i="1"/>
  <c r="J6" i="1"/>
  <c r="I6" i="1"/>
  <c r="H6" i="1"/>
  <c r="G6" i="1"/>
  <c r="F6" i="1"/>
  <c r="E6" i="1"/>
  <c r="D6" i="1"/>
  <c r="C6" i="1"/>
  <c r="D4" i="1"/>
  <c r="E4" i="1"/>
  <c r="F4" i="1"/>
  <c r="F11" i="1" s="1"/>
  <c r="G4" i="1"/>
  <c r="H4" i="1"/>
  <c r="H11" i="1" s="1"/>
  <c r="I4" i="1"/>
  <c r="I11" i="1" s="1"/>
  <c r="J4" i="1"/>
  <c r="K4" i="1"/>
  <c r="L4" i="1"/>
  <c r="L11" i="1" s="1"/>
  <c r="M4" i="1"/>
  <c r="N4" i="1"/>
  <c r="N11" i="1" s="1"/>
  <c r="C4" i="1"/>
  <c r="M21" i="1"/>
  <c r="K21" i="1"/>
  <c r="J21" i="1"/>
  <c r="G21" i="1"/>
  <c r="H33" i="3"/>
  <c r="H32" i="3"/>
  <c r="H31" i="3"/>
  <c r="H30" i="3"/>
  <c r="H29" i="3"/>
  <c r="H25" i="3"/>
  <c r="H24" i="3"/>
  <c r="H23" i="3"/>
  <c r="H21" i="3"/>
  <c r="H20" i="3"/>
  <c r="H19" i="3"/>
  <c r="H18" i="3"/>
  <c r="H17" i="3"/>
  <c r="H16" i="3"/>
  <c r="H13" i="3"/>
  <c r="H12" i="3"/>
  <c r="H11" i="3"/>
  <c r="H10" i="3"/>
  <c r="H8" i="3"/>
  <c r="H7" i="3"/>
  <c r="H6" i="3"/>
  <c r="E33" i="3"/>
  <c r="E32" i="3"/>
  <c r="E31" i="3"/>
  <c r="E30" i="3"/>
  <c r="E29" i="3"/>
  <c r="E25" i="3"/>
  <c r="E24" i="3"/>
  <c r="E23" i="3"/>
  <c r="E21" i="3"/>
  <c r="E20" i="3"/>
  <c r="E19" i="3"/>
  <c r="E18" i="3"/>
  <c r="E17" i="3"/>
  <c r="E16" i="3"/>
  <c r="E13" i="3"/>
  <c r="E12" i="3"/>
  <c r="E11" i="3"/>
  <c r="E10" i="3"/>
  <c r="E7" i="3"/>
  <c r="E8" i="3"/>
  <c r="E6" i="3"/>
  <c r="E11" i="1" l="1"/>
  <c r="G11" i="1"/>
  <c r="K11" i="1"/>
  <c r="J11" i="1"/>
  <c r="D11" i="1"/>
  <c r="H22" i="3" l="1"/>
  <c r="E22" i="3"/>
  <c r="C21" i="1"/>
  <c r="C11" i="1"/>
  <c r="E9" i="4"/>
  <c r="G9" i="4"/>
  <c r="J9" i="4"/>
  <c r="M9" i="4"/>
  <c r="G34" i="4"/>
  <c r="H34" i="4"/>
  <c r="I34" i="4"/>
  <c r="J34" i="4"/>
  <c r="K34" i="4"/>
  <c r="L34" i="4"/>
  <c r="M34" i="4"/>
  <c r="N34" i="4"/>
  <c r="F28" i="4"/>
  <c r="G28" i="4"/>
  <c r="H28" i="4"/>
  <c r="I28" i="4"/>
  <c r="J28" i="4"/>
  <c r="K28" i="4"/>
  <c r="L28" i="4"/>
  <c r="M28" i="4"/>
  <c r="N28" i="4"/>
  <c r="F9" i="4"/>
  <c r="H9" i="4"/>
  <c r="I9" i="4"/>
  <c r="K9" i="4"/>
  <c r="L9" i="4"/>
  <c r="N9" i="4"/>
  <c r="B1" i="4"/>
  <c r="B1" i="1"/>
  <c r="B1" i="3"/>
  <c r="H27" i="3" l="1"/>
  <c r="H14" i="3"/>
  <c r="N38" i="4"/>
  <c r="L38" i="4"/>
  <c r="J38" i="4"/>
  <c r="H38" i="4"/>
  <c r="F38" i="4"/>
  <c r="M38" i="4"/>
  <c r="K38" i="4"/>
  <c r="I38" i="4"/>
  <c r="G38" i="4"/>
  <c r="E38" i="4"/>
  <c r="H9" i="3"/>
  <c r="E9" i="3"/>
  <c r="E27" i="3"/>
  <c r="N18" i="4" l="1"/>
  <c r="N39" i="4"/>
  <c r="H39" i="4"/>
  <c r="H18" i="4"/>
  <c r="M39" i="4"/>
  <c r="M18" i="4"/>
  <c r="E39" i="4"/>
  <c r="E18" i="4"/>
  <c r="G18" i="4"/>
  <c r="G39" i="4"/>
  <c r="J39" i="4"/>
  <c r="J18" i="4"/>
  <c r="I18" i="4"/>
  <c r="I39" i="4"/>
  <c r="L18" i="4"/>
  <c r="L39" i="4"/>
  <c r="K39" i="4"/>
  <c r="K18" i="4"/>
  <c r="F18" i="4"/>
  <c r="F39" i="4"/>
  <c r="E3" i="4"/>
  <c r="H28" i="3"/>
  <c r="H34" i="3"/>
  <c r="E14" i="3"/>
  <c r="E40" i="4" l="1"/>
  <c r="F3" i="4" s="1"/>
  <c r="F40" i="4" s="1"/>
  <c r="E28" i="3"/>
  <c r="G3" i="4" l="1"/>
  <c r="E34" i="3"/>
  <c r="G40" i="4" l="1"/>
  <c r="H3" i="4" s="1"/>
  <c r="H40" i="4" l="1"/>
  <c r="I3" i="4" s="1"/>
  <c r="I40" i="4" s="1"/>
  <c r="J3" i="4" s="1"/>
  <c r="J40" i="4" s="1"/>
  <c r="K3" i="4" s="1"/>
  <c r="K40" i="4" s="1"/>
  <c r="L3" i="4" s="1"/>
  <c r="L40" i="4" s="1"/>
  <c r="N3" i="4" s="1"/>
  <c r="N40" i="4" s="1"/>
  <c r="M3" i="4" l="1"/>
  <c r="M40" i="4" s="1"/>
</calcChain>
</file>

<file path=xl/sharedStrings.xml><?xml version="1.0" encoding="utf-8"?>
<sst xmlns="http://schemas.openxmlformats.org/spreadsheetml/2006/main" count="153" uniqueCount="134">
  <si>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</si>
  <si>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</si>
  <si>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</si>
  <si>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</si>
  <si>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</si>
  <si>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</si>
  <si>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</si>
  <si>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</si>
  <si>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</si>
  <si>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</si>
  <si>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Kumulatívne od Januára</t>
  </si>
  <si>
    <t>Plán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</si>
  <si>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</si>
  <si>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</si>
  <si>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</si>
  <si>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</si>
  <si>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</si>
  <si>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</si>
  <si>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</si>
  <si>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</si>
  <si>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</si>
  <si>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</si>
  <si>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</si>
  <si>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</si>
  <si>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</si>
  <si>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</si>
  <si>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</si>
  <si>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</si>
  <si>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</si>
  <si>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</si>
  <si>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</si>
  <si>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</si>
  <si>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</si>
  <si>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</si>
  <si>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</si>
  <si>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</si>
  <si>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</si>
  <si>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</si>
  <si>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</si>
  <si>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</si>
  <si>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</si>
  <si>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</si>
  <si>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</si>
  <si>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</si>
  <si>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</si>
  <si>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</si>
  <si>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</si>
  <si>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</si>
  <si>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</si>
  <si>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</si>
  <si>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</si>
  <si>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</si>
  <si>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</si>
  <si>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</si>
  <si>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</si>
  <si>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</si>
  <si>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</si>
  <si>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</si>
  <si>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</si>
  <si>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</si>
  <si>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</si>
  <si>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</si>
  <si>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</si>
  <si>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</si>
  <si>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</si>
  <si>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</si>
  <si>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</si>
  <si>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</si>
  <si>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Ukazovateľ</t>
  </si>
  <si>
    <t>Priemerný prepočítaný počet lekárov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</si>
  <si>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</si>
  <si>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</si>
  <si>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</si>
  <si>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</si>
  <si>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</si>
  <si>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</si>
  <si>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</si>
  <si>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</si>
  <si>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</si>
  <si>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</si>
  <si>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</si>
  <si>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</si>
  <si>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</si>
  <si>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</si>
  <si>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</si>
  <si>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</si>
  <si>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</si>
  <si>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</si>
  <si>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</si>
  <si>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</si>
  <si>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</si>
  <si>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</si>
  <si>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>MZ SR</t>
  </si>
  <si>
    <t>Kontakt: Róbert Maguľa</t>
  </si>
  <si>
    <t>mail: robert.magula@health.gov.sk , kontroling@health.gov.sk</t>
  </si>
  <si>
    <t xml:space="preserve">Počet hospitalizačných prípadov </t>
  </si>
  <si>
    <t>Komentár a poznámky:</t>
  </si>
  <si>
    <t>za mesiac</t>
  </si>
  <si>
    <t>celkovo od 1.1.</t>
  </si>
  <si>
    <t xml:space="preserve">Suma fakturovaná dodávateľmi </t>
  </si>
  <si>
    <t xml:space="preserve">Suma platieb dodávateľom </t>
  </si>
  <si>
    <t>Univerzitná nemocnica Martin</t>
  </si>
  <si>
    <t xml:space="preserve">Vypracoval: Ing. Anna Cígerová, Zuzana Vaslíková </t>
  </si>
  <si>
    <t>Kontakt: 043/4203456, 043/4203600</t>
  </si>
  <si>
    <t>rok 2024</t>
  </si>
  <si>
    <t>Skutočnosť                    k 31.1.2024</t>
  </si>
  <si>
    <t>Skutočnosť                    k 29.2.2024</t>
  </si>
  <si>
    <t>Skutočnosť                    k 31.3.2024</t>
  </si>
  <si>
    <t>Skutočnosť                    k 30.4.2024</t>
  </si>
  <si>
    <t>Skutočnosť                    k 31.5.2024</t>
  </si>
  <si>
    <t>Skutočnosť                    k 30.6.2024</t>
  </si>
  <si>
    <t>Skutočnosť                    k 31.7.2024</t>
  </si>
  <si>
    <t>Skutočnosť                    k 31.8.2024</t>
  </si>
  <si>
    <t>Skutočnosť                    k 30.9.2024</t>
  </si>
  <si>
    <t>Skutočnosť                    k 31.10.2024</t>
  </si>
  <si>
    <t>Skutočnosť                    k 30.11.2024</t>
  </si>
  <si>
    <t>Skutočnosť                    k 31.12.2024</t>
  </si>
  <si>
    <t>Skutočnosť 01_2024</t>
  </si>
  <si>
    <t>Výhľad 04_2024</t>
  </si>
  <si>
    <t>Výhľad 05_2024</t>
  </si>
  <si>
    <t>Výhľad 06_2024</t>
  </si>
  <si>
    <t>Výhľad 07_2024</t>
  </si>
  <si>
    <t>Výhľad 08_2024</t>
  </si>
  <si>
    <t>Výhľad 09_2024</t>
  </si>
  <si>
    <t>Výhľad 10_2024</t>
  </si>
  <si>
    <t>Výhľad 11_2024</t>
  </si>
  <si>
    <t>Výhľad 12_2024</t>
  </si>
  <si>
    <t xml:space="preserve">Mail: anna.cigerova@unm.sk, zuzana.vaslikova@unm.sk </t>
  </si>
  <si>
    <t>Skutočnosť 02_2024</t>
  </si>
  <si>
    <t>Marec 2024</t>
  </si>
  <si>
    <t>Marec</t>
  </si>
  <si>
    <t>Január-Marec</t>
  </si>
  <si>
    <r>
      <t xml:space="preserve">V položke "Počet hospitalizačných prípadov" je uvedený aj počet JZS (za marec </t>
    </r>
    <r>
      <rPr>
        <b/>
        <sz val="10"/>
        <color rgb="FF000000"/>
        <rFont val="Arial"/>
        <family val="2"/>
        <charset val="238"/>
      </rPr>
      <t>950</t>
    </r>
    <r>
      <rPr>
        <sz val="10"/>
        <color indexed="8"/>
        <rFont val="Arial"/>
        <family val="2"/>
        <charset val="238"/>
      </rPr>
      <t xml:space="preserve"> prípadov a za 1-3 </t>
    </r>
    <r>
      <rPr>
        <b/>
        <sz val="10"/>
        <color rgb="FF000000"/>
        <rFont val="Arial"/>
        <family val="2"/>
        <charset val="238"/>
      </rPr>
      <t>2 683</t>
    </r>
    <r>
      <rPr>
        <sz val="10"/>
        <color indexed="8"/>
        <rFont val="Arial"/>
        <family val="2"/>
        <charset val="238"/>
      </rPr>
      <t xml:space="preserve"> prípadov), ktorú UNM vykazuje do zdravotných poisťovní na základe zmlúv.</t>
    </r>
  </si>
  <si>
    <t>Skutočnosť 03_2024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</si>
</sst>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\(#,##0\);\-"/>
    <numFmt numFmtId="165" formatCode="#,##0;[Red]\ \(#,##0\);\-"/>
  </numFmts>
  <fonts count="27" x14ac:knownFonts="1">
    <font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9">
    <xf numFmtId="0" fontId="0" fillId="0" borderId="0"/>
    <xf numFmtId="40" fontId="10" fillId="0" borderId="0" applyFont="0" applyFill="0" applyBorder="0" applyAlignment="0" applyProtection="0"/>
    <xf numFmtId="0" fontId="22" fillId="0" borderId="0"/>
    <xf numFmtId="0" fontId="22" fillId="0" borderId="0"/>
    <xf numFmtId="0" fontId="11" fillId="0" borderId="0"/>
    <xf numFmtId="0" fontId="6" fillId="0" borderId="0"/>
    <xf numFmtId="0" fontId="22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207">
    <xf numFmtId="0" fontId="0" fillId="0" borderId="0" xfId="0"/>
    <xf numFmtId="49" fontId="0" fillId="0" borderId="0" xfId="0" applyNumberFormat="1" applyAlignment="1">
      <alignment horizontal="right"/>
    </xf>
    <xf numFmtId="0" fontId="7" fillId="0" borderId="0" xfId="0" applyFont="1"/>
    <xf numFmtId="0" fontId="8" fillId="0" borderId="0" xfId="0" applyFont="1"/>
    <xf numFmtId="0" fontId="7" fillId="0" borderId="1" xfId="0" applyFont="1" applyBorder="1"/>
    <xf numFmtId="164" fontId="7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164" fontId="0" fillId="5" borderId="0" xfId="0" applyNumberFormat="1" applyFill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right"/>
    </xf>
    <xf numFmtId="0" fontId="11" fillId="0" borderId="0" xfId="2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left"/>
    </xf>
    <xf numFmtId="49" fontId="7" fillId="0" borderId="0" xfId="0" applyNumberFormat="1" applyFont="1" applyAlignment="1">
      <alignment horizontal="right"/>
    </xf>
    <xf numFmtId="3" fontId="16" fillId="0" borderId="1" xfId="13" applyNumberFormat="1" applyFont="1" applyBorder="1" applyAlignment="1">
      <alignment horizontal="right"/>
    </xf>
    <xf numFmtId="3" fontId="16" fillId="0" borderId="1" xfId="0" applyNumberFormat="1" applyFont="1" applyBorder="1"/>
    <xf numFmtId="3" fontId="19" fillId="0" borderId="1" xfId="13" applyNumberFormat="1" applyFont="1" applyBorder="1" applyAlignment="1">
      <alignment horizontal="right"/>
    </xf>
    <xf numFmtId="3" fontId="19" fillId="0" borderId="1" xfId="0" applyNumberFormat="1" applyFont="1" applyBorder="1"/>
    <xf numFmtId="0" fontId="14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20" fillId="0" borderId="0" xfId="0" applyFont="1"/>
    <xf numFmtId="0" fontId="15" fillId="0" borderId="0" xfId="0" applyFont="1"/>
    <xf numFmtId="49" fontId="17" fillId="0" borderId="0" xfId="0" applyNumberFormat="1" applyFont="1" applyAlignment="1">
      <alignment horizontal="right"/>
    </xf>
    <xf numFmtId="3" fontId="16" fillId="0" borderId="0" xfId="0" applyNumberFormat="1" applyFont="1"/>
    <xf numFmtId="0" fontId="16" fillId="0" borderId="9" xfId="0" applyFont="1" applyBorder="1" applyAlignment="1">
      <alignment horizontal="center"/>
    </xf>
    <xf numFmtId="16" fontId="16" fillId="0" borderId="9" xfId="0" applyNumberFormat="1" applyFont="1" applyBorder="1"/>
    <xf numFmtId="16" fontId="19" fillId="0" borderId="9" xfId="0" applyNumberFormat="1" applyFont="1" applyBorder="1"/>
    <xf numFmtId="16" fontId="16" fillId="0" borderId="9" xfId="0" applyNumberFormat="1" applyFont="1" applyBorder="1" applyAlignment="1">
      <alignment horizontal="center"/>
    </xf>
    <xf numFmtId="3" fontId="16" fillId="4" borderId="5" xfId="0" applyNumberFormat="1" applyFont="1" applyFill="1" applyBorder="1" applyAlignment="1">
      <alignment horizontal="right"/>
    </xf>
    <xf numFmtId="3" fontId="16" fillId="5" borderId="1" xfId="0" applyNumberFormat="1" applyFont="1" applyFill="1" applyBorder="1"/>
    <xf numFmtId="0" fontId="16" fillId="0" borderId="0" xfId="0" applyFont="1"/>
    <xf numFmtId="3" fontId="0" fillId="0" borderId="0" xfId="0" applyNumberFormat="1"/>
    <xf numFmtId="3" fontId="11" fillId="0" borderId="0" xfId="0" applyNumberFormat="1" applyFont="1"/>
    <xf numFmtId="3" fontId="16" fillId="0" borderId="10" xfId="0" applyNumberFormat="1" applyFont="1" applyBorder="1"/>
    <xf numFmtId="3" fontId="19" fillId="0" borderId="10" xfId="0" applyNumberFormat="1" applyFont="1" applyBorder="1"/>
    <xf numFmtId="4" fontId="0" fillId="0" borderId="0" xfId="0" applyNumberFormat="1"/>
    <xf numFmtId="3" fontId="19" fillId="3" borderId="1" xfId="0" applyNumberFormat="1" applyFont="1" applyFill="1" applyBorder="1"/>
    <xf numFmtId="0" fontId="0" fillId="0" borderId="0" xfId="0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14" xfId="0" applyFont="1" applyBorder="1"/>
    <xf numFmtId="0" fontId="0" fillId="0" borderId="14" xfId="0" applyBorder="1"/>
    <xf numFmtId="49" fontId="7" fillId="0" borderId="15" xfId="0" applyNumberFormat="1" applyFont="1" applyBorder="1" applyAlignment="1">
      <alignment horizontal="right"/>
    </xf>
    <xf numFmtId="49" fontId="7" fillId="0" borderId="2" xfId="0" applyNumberFormat="1" applyFont="1" applyBorder="1" applyAlignment="1">
      <alignment horizontal="right"/>
    </xf>
    <xf numFmtId="49" fontId="7" fillId="0" borderId="14" xfId="0" applyNumberFormat="1" applyFont="1" applyBorder="1" applyAlignment="1">
      <alignment horizontal="right"/>
    </xf>
    <xf numFmtId="49" fontId="24" fillId="2" borderId="1" xfId="0" applyNumberFormat="1" applyFont="1" applyFill="1" applyBorder="1" applyAlignment="1">
      <alignment horizontal="center" vertical="center" wrapText="1"/>
    </xf>
    <xf numFmtId="3" fontId="16" fillId="4" borderId="25" xfId="0" applyNumberFormat="1" applyFont="1" applyFill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3" fontId="19" fillId="0" borderId="1" xfId="13" applyNumberFormat="1" applyFont="1" applyFill="1" applyBorder="1" applyAlignment="1">
      <alignment horizontal="right"/>
    </xf>
    <xf numFmtId="3" fontId="16" fillId="0" borderId="1" xfId="13" applyNumberFormat="1" applyFont="1" applyFill="1" applyBorder="1" applyAlignment="1">
      <alignment horizontal="right"/>
    </xf>
    <xf numFmtId="0" fontId="16" fillId="0" borderId="2" xfId="0" applyFont="1" applyBorder="1"/>
    <xf numFmtId="0" fontId="17" fillId="0" borderId="9" xfId="0" applyFont="1" applyBorder="1"/>
    <xf numFmtId="0" fontId="16" fillId="0" borderId="2" xfId="0" applyFont="1" applyBorder="1" applyAlignment="1">
      <alignment horizontal="left"/>
    </xf>
    <xf numFmtId="0" fontId="19" fillId="3" borderId="2" xfId="0" applyFont="1" applyFill="1" applyBorder="1" applyAlignment="1">
      <alignment horizontal="left"/>
    </xf>
    <xf numFmtId="0" fontId="17" fillId="4" borderId="16" xfId="0" applyFont="1" applyFill="1" applyBorder="1" applyAlignment="1">
      <alignment horizontal="left"/>
    </xf>
    <xf numFmtId="0" fontId="16" fillId="4" borderId="12" xfId="0" applyFont="1" applyFill="1" applyBorder="1" applyAlignment="1">
      <alignment horizontal="center"/>
    </xf>
    <xf numFmtId="49" fontId="23" fillId="9" borderId="5" xfId="0" applyNumberFormat="1" applyFont="1" applyFill="1" applyBorder="1" applyAlignment="1">
      <alignment horizontal="center" vertical="center"/>
    </xf>
    <xf numFmtId="49" fontId="23" fillId="9" borderId="5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17" fillId="0" borderId="12" xfId="0" applyFont="1" applyBorder="1"/>
    <xf numFmtId="0" fontId="16" fillId="0" borderId="27" xfId="0" applyFont="1" applyBorder="1"/>
    <xf numFmtId="3" fontId="16" fillId="0" borderId="13" xfId="0" applyNumberFormat="1" applyFont="1" applyBorder="1" applyAlignment="1">
      <alignment horizontal="right"/>
    </xf>
    <xf numFmtId="3" fontId="16" fillId="0" borderId="13" xfId="0" applyNumberFormat="1" applyFont="1" applyBorder="1"/>
    <xf numFmtId="3" fontId="19" fillId="0" borderId="13" xfId="0" applyNumberFormat="1" applyFont="1" applyBorder="1"/>
    <xf numFmtId="3" fontId="16" fillId="0" borderId="24" xfId="0" applyNumberFormat="1" applyFont="1" applyBorder="1"/>
    <xf numFmtId="0" fontId="7" fillId="11" borderId="1" xfId="0" applyFont="1" applyFill="1" applyBorder="1"/>
    <xf numFmtId="0" fontId="9" fillId="15" borderId="3" xfId="0" applyFont="1" applyFill="1" applyBorder="1" applyAlignment="1">
      <alignment horizontal="center" vertical="center" wrapText="1"/>
    </xf>
    <xf numFmtId="0" fontId="9" fillId="15" borderId="26" xfId="0" applyFont="1" applyFill="1" applyBorder="1" applyAlignment="1">
      <alignment horizontal="center" vertical="center" wrapText="1"/>
    </xf>
    <xf numFmtId="0" fontId="17" fillId="14" borderId="7" xfId="0" applyFont="1" applyFill="1" applyBorder="1"/>
    <xf numFmtId="0" fontId="16" fillId="14" borderId="8" xfId="0" applyFont="1" applyFill="1" applyBorder="1"/>
    <xf numFmtId="0" fontId="17" fillId="16" borderId="7" xfId="0" applyFont="1" applyFill="1" applyBorder="1"/>
    <xf numFmtId="0" fontId="16" fillId="16" borderId="8" xfId="0" applyFont="1" applyFill="1" applyBorder="1"/>
    <xf numFmtId="0" fontId="16" fillId="8" borderId="9" xfId="0" applyFont="1" applyFill="1" applyBorder="1" applyAlignment="1">
      <alignment horizontal="center"/>
    </xf>
    <xf numFmtId="0" fontId="16" fillId="8" borderId="2" xfId="0" applyFont="1" applyFill="1" applyBorder="1"/>
    <xf numFmtId="3" fontId="19" fillId="8" borderId="1" xfId="13" applyNumberFormat="1" applyFont="1" applyFill="1" applyBorder="1" applyAlignment="1">
      <alignment horizontal="right"/>
    </xf>
    <xf numFmtId="3" fontId="19" fillId="8" borderId="10" xfId="13" applyNumberFormat="1" applyFont="1" applyFill="1" applyBorder="1" applyAlignment="1">
      <alignment horizontal="right"/>
    </xf>
    <xf numFmtId="0" fontId="16" fillId="7" borderId="9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left"/>
    </xf>
    <xf numFmtId="3" fontId="19" fillId="7" borderId="1" xfId="13" applyNumberFormat="1" applyFont="1" applyFill="1" applyBorder="1" applyAlignment="1">
      <alignment horizontal="right"/>
    </xf>
    <xf numFmtId="3" fontId="19" fillId="7" borderId="10" xfId="13" applyNumberFormat="1" applyFont="1" applyFill="1" applyBorder="1" applyAlignment="1">
      <alignment horizontal="right"/>
    </xf>
    <xf numFmtId="3" fontId="16" fillId="7" borderId="1" xfId="13" applyNumberFormat="1" applyFont="1" applyFill="1" applyBorder="1" applyAlignment="1">
      <alignment horizontal="right"/>
    </xf>
    <xf numFmtId="3" fontId="16" fillId="7" borderId="10" xfId="13" applyNumberFormat="1" applyFont="1" applyFill="1" applyBorder="1" applyAlignment="1">
      <alignment horizontal="right"/>
    </xf>
    <xf numFmtId="3" fontId="19" fillId="14" borderId="8" xfId="13" applyNumberFormat="1" applyFont="1" applyFill="1" applyBorder="1" applyAlignment="1">
      <alignment horizontal="right"/>
    </xf>
    <xf numFmtId="0" fontId="16" fillId="16" borderId="12" xfId="0" applyFont="1" applyFill="1" applyBorder="1" applyAlignment="1">
      <alignment horizontal="center"/>
    </xf>
    <xf numFmtId="0" fontId="16" fillId="16" borderId="27" xfId="0" applyFont="1" applyFill="1" applyBorder="1"/>
    <xf numFmtId="3" fontId="19" fillId="16" borderId="13" xfId="0" applyNumberFormat="1" applyFont="1" applyFill="1" applyBorder="1"/>
    <xf numFmtId="3" fontId="19" fillId="16" borderId="24" xfId="0" applyNumberFormat="1" applyFont="1" applyFill="1" applyBorder="1"/>
    <xf numFmtId="0" fontId="16" fillId="14" borderId="9" xfId="0" applyFont="1" applyFill="1" applyBorder="1" applyAlignment="1">
      <alignment horizontal="center"/>
    </xf>
    <xf numFmtId="0" fontId="16" fillId="14" borderId="2" xfId="0" applyFont="1" applyFill="1" applyBorder="1"/>
    <xf numFmtId="3" fontId="16" fillId="14" borderId="1" xfId="13" applyNumberFormat="1" applyFont="1" applyFill="1" applyBorder="1" applyAlignment="1">
      <alignment horizontal="right"/>
    </xf>
    <xf numFmtId="3" fontId="16" fillId="14" borderId="10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11" fillId="12" borderId="8" xfId="0" applyNumberFormat="1" applyFont="1" applyFill="1" applyBorder="1"/>
    <xf numFmtId="3" fontId="21" fillId="12" borderId="8" xfId="0" applyNumberFormat="1" applyFont="1" applyFill="1" applyBorder="1"/>
    <xf numFmtId="3" fontId="6" fillId="12" borderId="8" xfId="0" applyNumberFormat="1" applyFont="1" applyFill="1" applyBorder="1"/>
    <xf numFmtId="3" fontId="0" fillId="12" borderId="11" xfId="0" applyNumberFormat="1" applyFill="1" applyBorder="1"/>
    <xf numFmtId="0" fontId="15" fillId="13" borderId="28" xfId="0" applyFont="1" applyFill="1" applyBorder="1"/>
    <xf numFmtId="0" fontId="13" fillId="13" borderId="29" xfId="0" applyFont="1" applyFill="1" applyBorder="1"/>
    <xf numFmtId="3" fontId="17" fillId="13" borderId="30" xfId="0" applyNumberFormat="1" applyFont="1" applyFill="1" applyBorder="1" applyAlignment="1">
      <alignment horizontal="right"/>
    </xf>
    <xf numFmtId="3" fontId="17" fillId="13" borderId="30" xfId="0" applyNumberFormat="1" applyFont="1" applyFill="1" applyBorder="1"/>
    <xf numFmtId="3" fontId="17" fillId="13" borderId="31" xfId="0" applyNumberFormat="1" applyFont="1" applyFill="1" applyBorder="1"/>
    <xf numFmtId="3" fontId="17" fillId="13" borderId="3" xfId="0" applyNumberFormat="1" applyFont="1" applyFill="1" applyBorder="1" applyAlignment="1">
      <alignment horizontal="right"/>
    </xf>
    <xf numFmtId="3" fontId="17" fillId="13" borderId="26" xfId="0" applyNumberFormat="1" applyFont="1" applyFill="1" applyBorder="1" applyAlignment="1">
      <alignment horizontal="right"/>
    </xf>
    <xf numFmtId="3" fontId="17" fillId="16" borderId="8" xfId="0" applyNumberFormat="1" applyFont="1" applyFill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center"/>
    </xf>
    <xf numFmtId="3" fontId="0" fillId="0" borderId="8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9" fontId="0" fillId="0" borderId="8" xfId="0" applyNumberFormat="1" applyBorder="1" applyAlignment="1">
      <alignment horizontal="right" vertical="center"/>
    </xf>
    <xf numFmtId="9" fontId="0" fillId="0" borderId="1" xfId="0" applyNumberFormat="1" applyBorder="1" applyAlignment="1">
      <alignment horizontal="right" vertical="center"/>
    </xf>
    <xf numFmtId="3" fontId="0" fillId="8" borderId="1" xfId="0" applyNumberFormat="1" applyFill="1" applyBorder="1" applyAlignment="1">
      <alignment horizontal="right" vertical="center"/>
    </xf>
    <xf numFmtId="9" fontId="0" fillId="8" borderId="1" xfId="0" applyNumberFormat="1" applyFill="1" applyBorder="1" applyAlignment="1">
      <alignment horizontal="right" vertical="center"/>
    </xf>
    <xf numFmtId="9" fontId="0" fillId="10" borderId="5" xfId="0" applyNumberFormat="1" applyFill="1" applyBorder="1" applyAlignment="1">
      <alignment horizontal="right" vertical="center"/>
    </xf>
    <xf numFmtId="3" fontId="0" fillId="0" borderId="15" xfId="0" applyNumberFormat="1" applyBorder="1" applyAlignment="1">
      <alignment horizontal="right" vertical="center"/>
    </xf>
    <xf numFmtId="9" fontId="0" fillId="0" borderId="15" xfId="0" applyNumberFormat="1" applyBorder="1" applyAlignment="1">
      <alignment horizontal="right" vertical="center"/>
    </xf>
    <xf numFmtId="9" fontId="0" fillId="0" borderId="2" xfId="0" applyNumberFormat="1" applyBorder="1" applyAlignment="1">
      <alignment horizontal="right" vertical="center"/>
    </xf>
    <xf numFmtId="3" fontId="0" fillId="7" borderId="1" xfId="0" applyNumberFormat="1" applyFill="1" applyBorder="1" applyAlignment="1">
      <alignment horizontal="right" vertical="center"/>
    </xf>
    <xf numFmtId="9" fontId="0" fillId="7" borderId="1" xfId="0" applyNumberFormat="1" applyFill="1" applyBorder="1" applyAlignment="1">
      <alignment horizontal="right" vertical="center"/>
    </xf>
    <xf numFmtId="3" fontId="0" fillId="6" borderId="1" xfId="0" applyNumberFormat="1" applyFill="1" applyBorder="1" applyAlignment="1">
      <alignment horizontal="right" vertical="center"/>
    </xf>
    <xf numFmtId="9" fontId="0" fillId="6" borderId="1" xfId="0" applyNumberFormat="1" applyFill="1" applyBorder="1" applyAlignment="1">
      <alignment horizontal="right" vertical="center"/>
    </xf>
    <xf numFmtId="3" fontId="7" fillId="12" borderId="1" xfId="0" applyNumberFormat="1" applyFont="1" applyFill="1" applyBorder="1" applyAlignment="1">
      <alignment horizontal="right" vertical="center"/>
    </xf>
    <xf numFmtId="9" fontId="7" fillId="12" borderId="1" xfId="0" applyNumberFormat="1" applyFont="1" applyFill="1" applyBorder="1" applyAlignment="1">
      <alignment horizontal="right" vertical="center"/>
    </xf>
    <xf numFmtId="9" fontId="7" fillId="13" borderId="5" xfId="0" applyNumberFormat="1" applyFont="1" applyFill="1" applyBorder="1" applyAlignment="1">
      <alignment horizontal="right" vertical="center"/>
    </xf>
    <xf numFmtId="165" fontId="0" fillId="0" borderId="15" xfId="0" applyNumberFormat="1" applyBorder="1" applyAlignment="1">
      <alignment horizontal="right" vertical="center"/>
    </xf>
    <xf numFmtId="165" fontId="0" fillId="0" borderId="8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16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9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vertical="center"/>
    </xf>
    <xf numFmtId="0" fontId="16" fillId="10" borderId="1" xfId="0" applyFont="1" applyFill="1" applyBorder="1" applyAlignment="1">
      <alignment horizontal="center" vertical="center"/>
    </xf>
    <xf numFmtId="0" fontId="0" fillId="10" borderId="5" xfId="0" applyFill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8" xfId="0" applyBorder="1" applyAlignment="1">
      <alignment horizontal="left" vertical="center"/>
    </xf>
    <xf numFmtId="16" fontId="16" fillId="0" borderId="1" xfId="5" applyNumberFormat="1" applyFont="1" applyBorder="1" applyAlignment="1">
      <alignment horizontal="center" vertical="center"/>
    </xf>
    <xf numFmtId="0" fontId="0" fillId="0" borderId="1" xfId="5" applyFont="1" applyBorder="1" applyAlignment="1">
      <alignment horizontal="left" vertical="center"/>
    </xf>
    <xf numFmtId="16" fontId="1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6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16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17" fillId="12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left" vertical="center"/>
    </xf>
    <xf numFmtId="0" fontId="17" fillId="13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7" fillId="3" borderId="0" xfId="5" applyFont="1" applyFill="1" applyAlignment="1">
      <alignment vertical="center"/>
    </xf>
    <xf numFmtId="0" fontId="6" fillId="0" borderId="1" xfId="5" applyBorder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3" fontId="7" fillId="11" borderId="2" xfId="0" applyNumberFormat="1" applyFont="1" applyFill="1" applyBorder="1" applyAlignment="1">
      <alignment horizontal="right" vertical="center"/>
    </xf>
    <xf numFmtId="3" fontId="11" fillId="0" borderId="1" xfId="16" applyNumberFormat="1" applyFont="1" applyBorder="1" applyAlignment="1">
      <alignment vertical="center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0" fontId="0" fillId="0" borderId="6" xfId="0" applyBorder="1"/>
    <xf numFmtId="0" fontId="0" fillId="0" borderId="1" xfId="0" applyBorder="1" applyAlignment="1">
      <alignment horizontal="right"/>
    </xf>
    <xf numFmtId="0" fontId="0" fillId="11" borderId="1" xfId="0" applyFill="1" applyBorder="1" applyAlignment="1">
      <alignment horizontal="center"/>
    </xf>
    <xf numFmtId="3" fontId="7" fillId="11" borderId="1" xfId="13" applyNumberFormat="1" applyFont="1" applyFill="1" applyBorder="1" applyAlignment="1">
      <alignment vertical="center"/>
    </xf>
    <xf numFmtId="0" fontId="0" fillId="0" borderId="23" xfId="0" applyBorder="1"/>
    <xf numFmtId="3" fontId="0" fillId="0" borderId="2" xfId="0" applyNumberFormat="1" applyBorder="1" applyAlignment="1">
      <alignment horizontal="right" vertical="center"/>
    </xf>
    <xf numFmtId="3" fontId="17" fillId="16" borderId="11" xfId="0" applyNumberFormat="1" applyFont="1" applyFill="1" applyBorder="1" applyAlignment="1">
      <alignment horizontal="right"/>
    </xf>
    <xf numFmtId="3" fontId="19" fillId="14" borderId="11" xfId="13" applyNumberFormat="1" applyFont="1" applyFill="1" applyBorder="1" applyAlignment="1">
      <alignment horizontal="right"/>
    </xf>
    <xf numFmtId="3" fontId="25" fillId="0" borderId="1" xfId="0" applyNumberFormat="1" applyFont="1" applyBorder="1" applyAlignment="1">
      <alignment vertical="center"/>
    </xf>
    <xf numFmtId="3" fontId="0" fillId="10" borderId="1" xfId="0" applyNumberFormat="1" applyFill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7" fillId="13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3" fontId="11" fillId="0" borderId="1" xfId="0" applyNumberFormat="1" applyFont="1" applyBorder="1" applyAlignment="1">
      <alignment horizontal="right" vertical="center"/>
    </xf>
    <xf numFmtId="3" fontId="11" fillId="0" borderId="1" xfId="17" applyNumberFormat="1" applyFont="1" applyBorder="1" applyAlignment="1">
      <alignment vertical="center"/>
    </xf>
    <xf numFmtId="3" fontId="6" fillId="0" borderId="1" xfId="5" applyNumberFormat="1" applyBorder="1" applyAlignment="1">
      <alignment horizontal="right" vertical="center"/>
    </xf>
    <xf numFmtId="3" fontId="0" fillId="0" borderId="1" xfId="5" applyNumberFormat="1" applyFont="1" applyBorder="1" applyAlignment="1">
      <alignment horizontal="right" vertical="center"/>
    </xf>
    <xf numFmtId="3" fontId="11" fillId="0" borderId="1" xfId="18" applyNumberFormat="1" applyFont="1" applyBorder="1" applyAlignment="1">
      <alignment horizontal="right" vertical="center"/>
    </xf>
    <xf numFmtId="49" fontId="23" fillId="9" borderId="14" xfId="0" applyNumberFormat="1" applyFont="1" applyFill="1" applyBorder="1" applyAlignment="1">
      <alignment horizontal="center" vertical="center"/>
    </xf>
    <xf numFmtId="0" fontId="11" fillId="9" borderId="15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49" fontId="23" fillId="9" borderId="14" xfId="0" applyNumberFormat="1" applyFont="1" applyFill="1" applyBorder="1" applyAlignment="1">
      <alignment horizontal="center" vertical="center" wrapText="1"/>
    </xf>
    <xf numFmtId="0" fontId="11" fillId="9" borderId="15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23" fillId="9" borderId="4" xfId="0" applyFont="1" applyFill="1" applyBorder="1" applyAlignment="1">
      <alignment horizontal="left" vertical="center"/>
    </xf>
    <xf numFmtId="0" fontId="23" fillId="9" borderId="16" xfId="0" applyFont="1" applyFill="1" applyBorder="1" applyAlignment="1">
      <alignment horizontal="left" vertical="center"/>
    </xf>
    <xf numFmtId="0" fontId="23" fillId="9" borderId="17" xfId="0" applyFont="1" applyFill="1" applyBorder="1" applyAlignment="1">
      <alignment horizontal="left" vertical="center"/>
    </xf>
    <xf numFmtId="0" fontId="23" fillId="9" borderId="18" xfId="0" applyFont="1" applyFill="1" applyBorder="1" applyAlignment="1">
      <alignment horizontal="left" vertical="center"/>
    </xf>
    <xf numFmtId="0" fontId="23" fillId="9" borderId="19" xfId="0" applyFont="1" applyFill="1" applyBorder="1" applyAlignment="1">
      <alignment horizontal="left" vertical="center"/>
    </xf>
    <xf numFmtId="0" fontId="24" fillId="2" borderId="14" xfId="0" applyFont="1" applyFill="1" applyBorder="1" applyAlignment="1">
      <alignment horizontal="left" vertical="center"/>
    </xf>
    <xf numFmtId="0" fontId="24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20" xfId="0" applyFill="1" applyBorder="1" applyAlignment="1">
      <alignment horizontal="left"/>
    </xf>
    <xf numFmtId="0" fontId="0" fillId="0" borderId="0" xfId="0" applyAlignment="1">
      <alignment horizontal="center"/>
    </xf>
    <xf numFmtId="0" fontId="15" fillId="13" borderId="21" xfId="0" applyFont="1" applyFill="1" applyBorder="1" applyAlignment="1">
      <alignment horizontal="center"/>
    </xf>
    <xf numFmtId="0" fontId="15" fillId="13" borderId="22" xfId="0" applyFont="1" applyFill="1" applyBorder="1" applyAlignment="1">
      <alignment horizontal="center"/>
    </xf>
    <xf numFmtId="0" fontId="24" fillId="15" borderId="28" xfId="0" applyFont="1" applyFill="1" applyBorder="1" applyAlignment="1">
      <alignment horizontal="left" vertical="center"/>
    </xf>
    <xf numFmtId="0" fontId="24" fillId="15" borderId="29" xfId="0" applyFont="1" applyFill="1" applyBorder="1" applyAlignment="1">
      <alignment horizontal="left" vertical="center"/>
    </xf>
  </cellXfs>
  <cellStyles count="19">
    <cellStyle name="čiarky 2" xfId="1" xr:uid="{00000000-0005-0000-0000-000000000000}"/>
    <cellStyle name="Normal 2" xfId="2" xr:uid="{00000000-0005-0000-0000-000001000000}"/>
    <cellStyle name="Normal 2 2" xfId="3" xr:uid="{00000000-0005-0000-0000-000002000000}"/>
    <cellStyle name="Normálna" xfId="0" builtinId="0"/>
    <cellStyle name="Normálna 17" xfId="18" xr:uid="{03155E56-5C4F-4128-BC23-D6967166A019}"/>
    <cellStyle name="Normálna 2" xfId="4" xr:uid="{00000000-0005-0000-0000-000004000000}"/>
    <cellStyle name="Normálna 3" xfId="5" xr:uid="{00000000-0005-0000-0000-000005000000}"/>
    <cellStyle name="Normálna 4" xfId="6" xr:uid="{00000000-0005-0000-0000-000006000000}"/>
    <cellStyle name="Normálna 5" xfId="15" xr:uid="{8116C77A-6E5A-47B0-843D-523E5E7C3AEE}"/>
    <cellStyle name="Normálna 6" xfId="16" xr:uid="{C0DB0A0B-F9C8-4744-824F-889B78D8AEB7}"/>
    <cellStyle name="Normálna 7" xfId="17" xr:uid="{9D4DF1A9-9B87-420F-A864-D9CB79B986BE}"/>
    <cellStyle name="normálne 2" xfId="7" xr:uid="{00000000-0005-0000-0000-000007000000}"/>
    <cellStyle name="normálne 2 2" xfId="8" xr:uid="{00000000-0005-0000-0000-000008000000}"/>
    <cellStyle name="normálne 3" xfId="9" xr:uid="{00000000-0005-0000-0000-000009000000}"/>
    <cellStyle name="normálne 3 2" xfId="10" xr:uid="{00000000-0005-0000-0000-00000A000000}"/>
    <cellStyle name="Percent 2" xfId="11" xr:uid="{00000000-0005-0000-0000-00000B000000}"/>
    <cellStyle name="Percent 2 2" xfId="12" xr:uid="{00000000-0005-0000-0000-00000C000000}"/>
    <cellStyle name="Percentá" xfId="13" builtinId="5"/>
    <cellStyle name="Percentá 2" xfId="14" xr:uid="{00000000-0005-0000-0000-00000E000000}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27"/>
  <sheetViews>
    <sheetView showGridLines="0" tabSelected="1" workbookViewId="0">
      <selection activeCell="A17" sqref="A17"/>
    </sheetView>
  </sheetViews>
  <sheetFormatPr defaultRowHeight="12.5" x14ac:dyDescent="0.25"/>
  <cols>
    <col min="1" max="1" width="126.7265625" customWidth="1"/>
    <col min="2" max="2" width="14.1796875" customWidth="1"/>
  </cols>
  <sheetData>
    <row r="1" spans="1:2" ht="18" customHeight="1" x14ac:dyDescent="0.3">
      <c r="A1" s="10"/>
      <c r="B1" s="11"/>
    </row>
    <row r="2" spans="1:2" ht="23.25" customHeight="1" x14ac:dyDescent="0.25">
      <c r="A2" s="12"/>
      <c r="B2" s="1"/>
    </row>
    <row r="3" spans="1:2" ht="23.25" customHeight="1" x14ac:dyDescent="0.25">
      <c r="B3" s="1"/>
    </row>
    <row r="4" spans="1:2" ht="23.25" customHeight="1" x14ac:dyDescent="0.25">
      <c r="B4" s="1"/>
    </row>
    <row r="5" spans="1:2" ht="23.25" customHeight="1" x14ac:dyDescent="0.25">
      <c r="B5" s="1"/>
    </row>
    <row r="6" spans="1:2" ht="23.25" customHeight="1" x14ac:dyDescent="0.25">
      <c r="A6" s="22" t="s">
        <v>49</v>
      </c>
      <c r="B6" s="1"/>
    </row>
    <row r="7" spans="1:2" ht="23.25" customHeight="1" x14ac:dyDescent="0.4">
      <c r="A7" s="13"/>
      <c r="B7" s="1"/>
    </row>
    <row r="8" spans="1:2" ht="23.25" customHeight="1" x14ac:dyDescent="0.35">
      <c r="A8" s="14"/>
      <c r="B8" s="1"/>
    </row>
    <row r="9" spans="1:2" ht="23.25" customHeight="1" x14ac:dyDescent="0.25">
      <c r="A9" s="109" t="s">
        <v>101</v>
      </c>
      <c r="B9" s="1"/>
    </row>
    <row r="10" spans="1:2" ht="23.25" customHeight="1" x14ac:dyDescent="0.25">
      <c r="B10" s="1"/>
    </row>
    <row r="11" spans="1:2" ht="23.25" customHeight="1" x14ac:dyDescent="0.25">
      <c r="B11" s="1"/>
    </row>
    <row r="12" spans="1:2" ht="23.25" customHeight="1" x14ac:dyDescent="0.25">
      <c r="B12" s="1"/>
    </row>
    <row r="13" spans="1:2" ht="23.25" customHeight="1" x14ac:dyDescent="0.25">
      <c r="B13" s="1"/>
    </row>
    <row r="14" spans="1:2" ht="23.25" customHeight="1" x14ac:dyDescent="0.25">
      <c r="B14" s="1"/>
    </row>
    <row r="15" spans="1:2" ht="23.25" customHeight="1" x14ac:dyDescent="0.25">
      <c r="B15" s="1"/>
    </row>
    <row r="16" spans="1:2" ht="23.25" customHeight="1" x14ac:dyDescent="0.3">
      <c r="A16" s="15"/>
      <c r="B16" s="1"/>
    </row>
    <row r="17" spans="1:2" ht="20.25" customHeight="1" x14ac:dyDescent="0.4">
      <c r="A17" s="110" t="s">
        <v>129</v>
      </c>
      <c r="B17" s="1"/>
    </row>
    <row r="18" spans="1:2" ht="23.25" customHeight="1" x14ac:dyDescent="0.25">
      <c r="B18" s="1"/>
    </row>
    <row r="19" spans="1:2" ht="23.25" customHeight="1" x14ac:dyDescent="0.25">
      <c r="B19" s="1"/>
    </row>
    <row r="20" spans="1:2" ht="23.25" customHeight="1" x14ac:dyDescent="0.25">
      <c r="A20" t="s">
        <v>102</v>
      </c>
      <c r="B20" s="1"/>
    </row>
    <row r="21" spans="1:2" ht="23.25" customHeight="1" x14ac:dyDescent="0.25">
      <c r="A21" t="s">
        <v>103</v>
      </c>
      <c r="B21" s="1"/>
    </row>
    <row r="22" spans="1:2" ht="23.25" customHeight="1" x14ac:dyDescent="0.25">
      <c r="A22" t="s">
        <v>127</v>
      </c>
      <c r="B22" s="1"/>
    </row>
    <row r="23" spans="1:2" ht="23.25" customHeight="1" x14ac:dyDescent="0.25">
      <c r="B23" s="1"/>
    </row>
    <row r="24" spans="1:2" ht="23.25" customHeight="1" x14ac:dyDescent="0.25">
      <c r="A24" s="16"/>
      <c r="B24" s="1"/>
    </row>
    <row r="25" spans="1:2" x14ac:dyDescent="0.25">
      <c r="A25" t="s">
        <v>92</v>
      </c>
    </row>
    <row r="26" spans="1:2" x14ac:dyDescent="0.25">
      <c r="A26" t="s">
        <v>93</v>
      </c>
    </row>
    <row r="27" spans="1:2" x14ac:dyDescent="0.25">
      <c r="A27" t="s">
        <v>94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H57"/>
  <sheetViews>
    <sheetView showGridLines="0" zoomScaleNormal="100" workbookViewId="0">
      <pane ySplit="4" topLeftCell="A5" activePane="bottomLeft" state="frozen"/>
      <selection pane="bottomLeft" activeCell="B1" sqref="B1"/>
    </sheetView>
  </sheetViews>
  <sheetFormatPr defaultRowHeight="13" x14ac:dyDescent="0.3"/>
  <cols>
    <col min="1" max="1" width="4.7265625" customWidth="1"/>
    <col min="2" max="2" width="36.7265625" customWidth="1"/>
    <col min="3" max="3" width="11.7265625" style="17" customWidth="1"/>
    <col min="4" max="4" width="12.1796875" style="17" bestFit="1" customWidth="1"/>
    <col min="5" max="8" width="11.7265625" style="17" customWidth="1"/>
  </cols>
  <sheetData>
    <row r="1" spans="1:8" ht="20.149999999999999" customHeight="1" x14ac:dyDescent="0.3">
      <c r="A1" s="10"/>
      <c r="B1" t="str">
        <f>Cover!A9</f>
        <v>Univerzitná nemocnica Martin</v>
      </c>
      <c r="H1" s="17" t="s">
        <v>104</v>
      </c>
    </row>
    <row r="2" spans="1:8" ht="20.149999999999999" customHeight="1" x14ac:dyDescent="0.25">
      <c r="A2" s="193" t="s">
        <v>0</v>
      </c>
      <c r="B2" s="194"/>
      <c r="C2" s="187" t="s">
        <v>9</v>
      </c>
      <c r="D2" s="188"/>
      <c r="E2" s="189"/>
      <c r="F2" s="190" t="s">
        <v>10</v>
      </c>
      <c r="G2" s="191"/>
      <c r="H2" s="192"/>
    </row>
    <row r="3" spans="1:8" ht="20.149999999999999" customHeight="1" x14ac:dyDescent="0.25">
      <c r="A3" s="195"/>
      <c r="B3" s="196"/>
      <c r="C3" s="187" t="s">
        <v>130</v>
      </c>
      <c r="D3" s="188"/>
      <c r="E3" s="189"/>
      <c r="F3" s="190" t="s">
        <v>131</v>
      </c>
      <c r="G3" s="191"/>
      <c r="H3" s="192"/>
    </row>
    <row r="4" spans="1:8" ht="20.149999999999999" customHeight="1" x14ac:dyDescent="0.25">
      <c r="A4" s="197"/>
      <c r="B4" s="196"/>
      <c r="C4" s="60" t="s">
        <v>11</v>
      </c>
      <c r="D4" s="61" t="s">
        <v>12</v>
      </c>
      <c r="E4" s="61" t="s">
        <v>72</v>
      </c>
      <c r="F4" s="60" t="s">
        <v>11</v>
      </c>
      <c r="G4" s="61" t="s">
        <v>12</v>
      </c>
      <c r="H4" s="61" t="s">
        <v>72</v>
      </c>
    </row>
    <row r="5" spans="1:8" ht="20.149999999999999" customHeight="1" x14ac:dyDescent="0.3">
      <c r="A5" s="44" t="s">
        <v>51</v>
      </c>
      <c r="B5" s="45"/>
      <c r="C5" s="48"/>
      <c r="D5" s="46"/>
      <c r="E5" s="46"/>
      <c r="F5" s="48"/>
      <c r="G5" s="46"/>
      <c r="H5" s="47"/>
    </row>
    <row r="6" spans="1:8" ht="20.149999999999999" customHeight="1" x14ac:dyDescent="0.25">
      <c r="A6" s="133">
        <v>1</v>
      </c>
      <c r="B6" s="134" t="s">
        <v>13</v>
      </c>
      <c r="C6" s="177">
        <v>7051.4166666666661</v>
      </c>
      <c r="D6" s="182">
        <v>7185.4616399999995</v>
      </c>
      <c r="E6" s="113">
        <f>D6/C6</f>
        <v>1.0190096514884717</v>
      </c>
      <c r="F6" s="177">
        <v>21154.25</v>
      </c>
      <c r="G6" s="183">
        <v>21326.53155</v>
      </c>
      <c r="H6" s="113">
        <f>G6/F6</f>
        <v>1.0081440632497016</v>
      </c>
    </row>
    <row r="7" spans="1:8" ht="20.149999999999999" customHeight="1" x14ac:dyDescent="0.25">
      <c r="A7" s="133">
        <v>2</v>
      </c>
      <c r="B7" s="135" t="s">
        <v>14</v>
      </c>
      <c r="C7" s="177">
        <v>2196.5833333333335</v>
      </c>
      <c r="D7" s="182">
        <v>2697.31106</v>
      </c>
      <c r="E7" s="113">
        <f t="shared" ref="E7:E34" si="0">D7/C7</f>
        <v>1.2279575370841078</v>
      </c>
      <c r="F7" s="177">
        <v>6589.75</v>
      </c>
      <c r="G7" s="183">
        <v>8045.2871000000005</v>
      </c>
      <c r="H7" s="114">
        <f t="shared" ref="H7:H34" si="1">G7/F7</f>
        <v>1.2208789559543232</v>
      </c>
    </row>
    <row r="8" spans="1:8" ht="20.149999999999999" customHeight="1" x14ac:dyDescent="0.25">
      <c r="A8" s="133">
        <v>3</v>
      </c>
      <c r="B8" s="135" t="s">
        <v>15</v>
      </c>
      <c r="C8" s="177">
        <v>856.83333333333337</v>
      </c>
      <c r="D8" s="182">
        <v>735.75793999999996</v>
      </c>
      <c r="E8" s="113">
        <f t="shared" si="0"/>
        <v>0.85869434740322881</v>
      </c>
      <c r="F8" s="177">
        <v>2570.5</v>
      </c>
      <c r="G8" s="183">
        <v>2747.5257499999998</v>
      </c>
      <c r="H8" s="114">
        <f t="shared" si="1"/>
        <v>1.0688682163003307</v>
      </c>
    </row>
    <row r="9" spans="1:8" ht="20.149999999999999" customHeight="1" x14ac:dyDescent="0.25">
      <c r="A9" s="136">
        <v>4</v>
      </c>
      <c r="B9" s="137" t="s">
        <v>16</v>
      </c>
      <c r="C9" s="115">
        <f t="shared" ref="C9" si="2">SUM(C6:C8)</f>
        <v>10104.833333333334</v>
      </c>
      <c r="D9" s="115">
        <f>SUM(D6:D8)</f>
        <v>10618.530639999999</v>
      </c>
      <c r="E9" s="116">
        <f t="shared" si="0"/>
        <v>1.0508367916343662</v>
      </c>
      <c r="F9" s="115">
        <v>30314.5</v>
      </c>
      <c r="G9" s="115">
        <v>32119.344400000002</v>
      </c>
      <c r="H9" s="116">
        <f t="shared" si="1"/>
        <v>1.0595373303204738</v>
      </c>
    </row>
    <row r="10" spans="1:8" s="8" customFormat="1" ht="20.149999999999999" customHeight="1" x14ac:dyDescent="0.25">
      <c r="A10" s="138">
        <v>5</v>
      </c>
      <c r="B10" s="139" t="s">
        <v>17</v>
      </c>
      <c r="C10" s="177">
        <v>442.49999999999994</v>
      </c>
      <c r="D10" s="182">
        <v>603.15147000000002</v>
      </c>
      <c r="E10" s="114">
        <f t="shared" si="0"/>
        <v>1.3630541694915257</v>
      </c>
      <c r="F10" s="177">
        <v>1327.4999999999998</v>
      </c>
      <c r="G10" s="183">
        <v>1774.99227</v>
      </c>
      <c r="H10" s="114">
        <f t="shared" si="1"/>
        <v>1.3370939887005651</v>
      </c>
    </row>
    <row r="11" spans="1:8" s="8" customFormat="1" ht="20.149999999999999" customHeight="1" x14ac:dyDescent="0.25">
      <c r="A11" s="140">
        <v>6</v>
      </c>
      <c r="B11" s="141" t="s">
        <v>52</v>
      </c>
      <c r="C11" s="177">
        <v>16.666666666666668</v>
      </c>
      <c r="D11" s="182">
        <v>7.0570600000000008</v>
      </c>
      <c r="E11" s="114">
        <f t="shared" si="0"/>
        <v>0.42342360000000001</v>
      </c>
      <c r="F11" s="177">
        <v>50</v>
      </c>
      <c r="G11" s="183">
        <v>264.80432999999999</v>
      </c>
      <c r="H11" s="114">
        <f t="shared" si="1"/>
        <v>5.2960865999999998</v>
      </c>
    </row>
    <row r="12" spans="1:8" s="8" customFormat="1" ht="20.149999999999999" customHeight="1" x14ac:dyDescent="0.25">
      <c r="A12" s="140">
        <v>7</v>
      </c>
      <c r="B12" s="141" t="s">
        <v>53</v>
      </c>
      <c r="C12" s="177">
        <v>191.66666666666666</v>
      </c>
      <c r="D12" s="182">
        <v>176.37206</v>
      </c>
      <c r="E12" s="114">
        <f t="shared" si="0"/>
        <v>0.92020205217391315</v>
      </c>
      <c r="F12" s="177">
        <v>575</v>
      </c>
      <c r="G12" s="183">
        <v>529.08618000000001</v>
      </c>
      <c r="H12" s="114">
        <f t="shared" si="1"/>
        <v>0.92014987826086958</v>
      </c>
    </row>
    <row r="13" spans="1:8" ht="20.149999999999999" customHeight="1" x14ac:dyDescent="0.25">
      <c r="A13" s="140">
        <v>8</v>
      </c>
      <c r="B13" s="141" t="s">
        <v>54</v>
      </c>
      <c r="C13" s="177">
        <v>55.829166666666666</v>
      </c>
      <c r="D13" s="182">
        <v>51.203330000000001</v>
      </c>
      <c r="E13" s="114">
        <f t="shared" si="0"/>
        <v>0.91714301067243831</v>
      </c>
      <c r="F13" s="177">
        <v>457.48750000000007</v>
      </c>
      <c r="G13" s="183">
        <v>342.91028</v>
      </c>
      <c r="H13" s="114">
        <f t="shared" si="1"/>
        <v>0.74955114620618035</v>
      </c>
    </row>
    <row r="14" spans="1:8" ht="19.5" customHeight="1" x14ac:dyDescent="0.25">
      <c r="A14" s="142">
        <v>9</v>
      </c>
      <c r="B14" s="143" t="s">
        <v>18</v>
      </c>
      <c r="C14" s="178">
        <f t="shared" ref="C14:D14" si="3">C9+C10+C11+C13</f>
        <v>10619.829166666666</v>
      </c>
      <c r="D14" s="178">
        <f t="shared" si="3"/>
        <v>11279.942499999999</v>
      </c>
      <c r="E14" s="117">
        <f t="shared" si="0"/>
        <v>1.0621585642267473</v>
      </c>
      <c r="F14" s="178">
        <v>32149.487499999999</v>
      </c>
      <c r="G14" s="178">
        <v>34502.05128</v>
      </c>
      <c r="H14" s="117">
        <f t="shared" si="1"/>
        <v>1.073175778618555</v>
      </c>
    </row>
    <row r="15" spans="1:8" ht="20.149999999999999" customHeight="1" x14ac:dyDescent="0.25">
      <c r="A15" s="144" t="s">
        <v>19</v>
      </c>
      <c r="B15" s="145"/>
      <c r="C15" s="179"/>
      <c r="D15" s="118"/>
      <c r="E15" s="119"/>
      <c r="F15" s="179"/>
      <c r="G15" s="118"/>
      <c r="H15" s="120"/>
    </row>
    <row r="16" spans="1:8" ht="20.149999999999999" customHeight="1" x14ac:dyDescent="0.25">
      <c r="A16" s="133">
        <v>10</v>
      </c>
      <c r="B16" s="146" t="s">
        <v>20</v>
      </c>
      <c r="C16" s="177">
        <v>8858.5890078810735</v>
      </c>
      <c r="D16" s="182">
        <v>9013.5483999999997</v>
      </c>
      <c r="E16" s="113">
        <f t="shared" si="0"/>
        <v>1.017492559140182</v>
      </c>
      <c r="F16" s="177">
        <v>26064.333054395654</v>
      </c>
      <c r="G16" s="183">
        <v>26482.519809999998</v>
      </c>
      <c r="H16" s="113">
        <f t="shared" si="1"/>
        <v>1.0160444065356131</v>
      </c>
    </row>
    <row r="17" spans="1:8" ht="20.149999999999999" customHeight="1" x14ac:dyDescent="0.25">
      <c r="A17" s="147">
        <v>41285</v>
      </c>
      <c r="B17" s="148" t="s">
        <v>21</v>
      </c>
      <c r="C17" s="177">
        <v>1750</v>
      </c>
      <c r="D17" s="182">
        <v>1892.29575</v>
      </c>
      <c r="E17" s="114">
        <f t="shared" si="0"/>
        <v>1.081311857142857</v>
      </c>
      <c r="F17" s="177">
        <v>5250</v>
      </c>
      <c r="G17" s="183">
        <v>5708.6727600000004</v>
      </c>
      <c r="H17" s="114">
        <f t="shared" si="1"/>
        <v>1.0873662400000002</v>
      </c>
    </row>
    <row r="18" spans="1:8" ht="20.149999999999999" customHeight="1" x14ac:dyDescent="0.25">
      <c r="A18" s="149">
        <v>41316</v>
      </c>
      <c r="B18" s="150" t="s">
        <v>83</v>
      </c>
      <c r="C18" s="177">
        <v>133.33333333333334</v>
      </c>
      <c r="D18" s="182">
        <v>163.41757999999999</v>
      </c>
      <c r="E18" s="114">
        <f t="shared" si="0"/>
        <v>1.2256318499999999</v>
      </c>
      <c r="F18" s="177">
        <v>400</v>
      </c>
      <c r="G18" s="183">
        <v>448.51738999999998</v>
      </c>
      <c r="H18" s="114">
        <f t="shared" si="1"/>
        <v>1.1212934749999999</v>
      </c>
    </row>
    <row r="19" spans="1:8" ht="20.149999999999999" customHeight="1" x14ac:dyDescent="0.25">
      <c r="A19" s="149">
        <v>41344</v>
      </c>
      <c r="B19" s="150" t="s">
        <v>84</v>
      </c>
      <c r="C19" s="177">
        <v>200</v>
      </c>
      <c r="D19" s="182">
        <v>227.79404</v>
      </c>
      <c r="E19" s="114">
        <f t="shared" si="0"/>
        <v>1.1389701999999999</v>
      </c>
      <c r="F19" s="112">
        <v>600</v>
      </c>
      <c r="G19" s="183">
        <v>631.76354000000003</v>
      </c>
      <c r="H19" s="114">
        <f t="shared" si="1"/>
        <v>1.0529392333333334</v>
      </c>
    </row>
    <row r="20" spans="1:8" ht="20.149999999999999" customHeight="1" x14ac:dyDescent="0.25">
      <c r="A20" s="149">
        <v>41375</v>
      </c>
      <c r="B20" s="150" t="s">
        <v>85</v>
      </c>
      <c r="C20" s="177">
        <v>2133.3333333333303</v>
      </c>
      <c r="D20" s="182">
        <v>2027.6825100000001</v>
      </c>
      <c r="E20" s="114">
        <f t="shared" si="0"/>
        <v>0.95047617656250138</v>
      </c>
      <c r="F20" s="112">
        <v>6399.9999999999909</v>
      </c>
      <c r="G20" s="183">
        <v>5988.1565399999999</v>
      </c>
      <c r="H20" s="114">
        <f t="shared" si="1"/>
        <v>0.93564945937500132</v>
      </c>
    </row>
    <row r="21" spans="1:8" ht="20.149999999999999" customHeight="1" x14ac:dyDescent="0.25">
      <c r="A21" s="149">
        <v>41405</v>
      </c>
      <c r="B21" s="150" t="s">
        <v>22</v>
      </c>
      <c r="C21" s="177">
        <v>272.35833333333329</v>
      </c>
      <c r="D21" s="182">
        <v>319.46037000000001</v>
      </c>
      <c r="E21" s="114">
        <f t="shared" si="0"/>
        <v>1.1729414190863754</v>
      </c>
      <c r="F21" s="177">
        <v>817.07499999999982</v>
      </c>
      <c r="G21" s="183">
        <v>835.90175000000011</v>
      </c>
      <c r="H21" s="114">
        <f t="shared" si="1"/>
        <v>1.0230416424440845</v>
      </c>
    </row>
    <row r="22" spans="1:8" ht="20.149999999999999" customHeight="1" x14ac:dyDescent="0.25">
      <c r="A22" s="151">
        <v>11</v>
      </c>
      <c r="B22" s="152" t="s">
        <v>23</v>
      </c>
      <c r="C22" s="121">
        <f t="shared" ref="C22:D22" si="4">C17+C18+C19+C20+C21</f>
        <v>4489.0249999999969</v>
      </c>
      <c r="D22" s="121">
        <f t="shared" si="4"/>
        <v>4630.6502499999997</v>
      </c>
      <c r="E22" s="122">
        <f t="shared" si="0"/>
        <v>1.0315492228267837</v>
      </c>
      <c r="F22" s="121">
        <v>13467.07499999999</v>
      </c>
      <c r="G22" s="121">
        <v>13613.011980000001</v>
      </c>
      <c r="H22" s="122">
        <f t="shared" si="1"/>
        <v>1.0108365758711533</v>
      </c>
    </row>
    <row r="23" spans="1:8" ht="20.149999999999999" customHeight="1" x14ac:dyDescent="0.25">
      <c r="A23" s="133">
        <v>12</v>
      </c>
      <c r="B23" s="150" t="s">
        <v>24</v>
      </c>
      <c r="C23" s="177">
        <v>392.81330666666662</v>
      </c>
      <c r="D23" s="182">
        <v>214.47015999999999</v>
      </c>
      <c r="E23" s="114">
        <f t="shared" si="0"/>
        <v>0.54598496629340265</v>
      </c>
      <c r="F23" s="177">
        <v>1235.00224</v>
      </c>
      <c r="G23" s="166">
        <v>779.33393000000001</v>
      </c>
      <c r="H23" s="114">
        <f t="shared" si="1"/>
        <v>0.63103847487758402</v>
      </c>
    </row>
    <row r="24" spans="1:8" ht="20.149999999999999" customHeight="1" x14ac:dyDescent="0.25">
      <c r="A24" s="133">
        <v>13</v>
      </c>
      <c r="B24" s="150" t="s">
        <v>25</v>
      </c>
      <c r="C24" s="177">
        <v>155.37083333333334</v>
      </c>
      <c r="D24" s="182">
        <v>76.100660000000005</v>
      </c>
      <c r="E24" s="114">
        <f t="shared" si="0"/>
        <v>0.48980016626887285</v>
      </c>
      <c r="F24" s="177">
        <v>466.11250000000001</v>
      </c>
      <c r="G24" s="166">
        <v>281.21880999999996</v>
      </c>
      <c r="H24" s="114">
        <f t="shared" si="1"/>
        <v>0.60332818793746135</v>
      </c>
    </row>
    <row r="25" spans="1:8" ht="20.149999999999999" customHeight="1" x14ac:dyDescent="0.25">
      <c r="A25" s="133">
        <v>14</v>
      </c>
      <c r="B25" s="150" t="s">
        <v>26</v>
      </c>
      <c r="C25" s="177">
        <v>778.12583333333328</v>
      </c>
      <c r="D25" s="182">
        <v>687.12608999999998</v>
      </c>
      <c r="E25" s="114">
        <f t="shared" si="0"/>
        <v>0.88305266393289006</v>
      </c>
      <c r="F25" s="177">
        <v>2344.3774999999996</v>
      </c>
      <c r="G25" s="166">
        <v>1964.6159600000001</v>
      </c>
      <c r="H25" s="114">
        <f t="shared" si="1"/>
        <v>0.83801177924630332</v>
      </c>
    </row>
    <row r="26" spans="1:8" ht="20.149999999999999" customHeight="1" x14ac:dyDescent="0.25">
      <c r="A26" s="133">
        <v>15</v>
      </c>
      <c r="B26" s="150" t="s">
        <v>7</v>
      </c>
      <c r="C26" s="177">
        <v>0</v>
      </c>
      <c r="D26" s="186">
        <v>0</v>
      </c>
      <c r="E26" s="114" t="e">
        <f t="shared" ref="E26" si="5">D26/C26</f>
        <v>#DIV/0!</v>
      </c>
      <c r="F26" s="177">
        <v>0</v>
      </c>
      <c r="G26" s="166">
        <v>0</v>
      </c>
      <c r="H26" s="114" t="e">
        <f t="shared" ref="H26" si="6">G26/F26</f>
        <v>#DIV/0!</v>
      </c>
    </row>
    <row r="27" spans="1:8" ht="20.149999999999999" customHeight="1" x14ac:dyDescent="0.25">
      <c r="A27" s="153">
        <v>16</v>
      </c>
      <c r="B27" s="154" t="s">
        <v>27</v>
      </c>
      <c r="C27" s="123">
        <f t="shared" ref="C27:D27" si="7">C16+C22+C23+C24+C25+C26</f>
        <v>14673.923981214404</v>
      </c>
      <c r="D27" s="123">
        <f t="shared" si="7"/>
        <v>14621.895559999999</v>
      </c>
      <c r="E27" s="124">
        <f t="shared" si="0"/>
        <v>0.99645436208603699</v>
      </c>
      <c r="F27" s="123">
        <v>43576.900294395651</v>
      </c>
      <c r="G27" s="123">
        <v>43120.700490000003</v>
      </c>
      <c r="H27" s="124">
        <f t="shared" si="1"/>
        <v>0.98953115523789748</v>
      </c>
    </row>
    <row r="28" spans="1:8" ht="20.149999999999999" customHeight="1" x14ac:dyDescent="0.25">
      <c r="A28" s="155">
        <v>17</v>
      </c>
      <c r="B28" s="156" t="s">
        <v>28</v>
      </c>
      <c r="C28" s="125">
        <f t="shared" ref="C28:D28" si="8">SUM(C14-C27)</f>
        <v>-4054.0948145477378</v>
      </c>
      <c r="D28" s="125">
        <f t="shared" si="8"/>
        <v>-3341.9530599999998</v>
      </c>
      <c r="E28" s="126">
        <f t="shared" si="0"/>
        <v>0.82434013334066969</v>
      </c>
      <c r="F28" s="125">
        <v>-11427.412794395652</v>
      </c>
      <c r="G28" s="125">
        <v>-8618.6492100000032</v>
      </c>
      <c r="H28" s="126">
        <f t="shared" si="1"/>
        <v>0.75420826787904682</v>
      </c>
    </row>
    <row r="29" spans="1:8" ht="20.149999999999999" customHeight="1" x14ac:dyDescent="0.25">
      <c r="A29" s="149">
        <v>43483</v>
      </c>
      <c r="B29" s="150" t="s">
        <v>29</v>
      </c>
      <c r="C29" s="177">
        <v>242.12500000000003</v>
      </c>
      <c r="D29" s="186">
        <v>213.23107999999999</v>
      </c>
      <c r="E29" s="114">
        <f t="shared" si="0"/>
        <v>0.88066527620030965</v>
      </c>
      <c r="F29" s="177">
        <v>726.37500000000011</v>
      </c>
      <c r="G29" s="166">
        <v>637.81813999999997</v>
      </c>
      <c r="H29" s="114">
        <f t="shared" si="1"/>
        <v>0.87808382722422973</v>
      </c>
    </row>
    <row r="30" spans="1:8" ht="20.149999999999999" customHeight="1" x14ac:dyDescent="0.25">
      <c r="A30" s="149">
        <v>43514</v>
      </c>
      <c r="B30" s="150" t="s">
        <v>55</v>
      </c>
      <c r="C30" s="177">
        <v>191.66666666666666</v>
      </c>
      <c r="D30" s="186">
        <v>176.37206</v>
      </c>
      <c r="E30" s="114">
        <f t="shared" si="0"/>
        <v>0.92020205217391315</v>
      </c>
      <c r="F30" s="177">
        <v>575</v>
      </c>
      <c r="G30" s="166">
        <v>529.08618000000001</v>
      </c>
      <c r="H30" s="114">
        <f t="shared" si="1"/>
        <v>0.92014987826086958</v>
      </c>
    </row>
    <row r="31" spans="1:8" ht="20.149999999999999" customHeight="1" x14ac:dyDescent="0.25">
      <c r="A31" s="133">
        <v>19</v>
      </c>
      <c r="B31" s="150" t="s">
        <v>30</v>
      </c>
      <c r="C31" s="177">
        <v>0</v>
      </c>
      <c r="D31" s="186">
        <v>0.28493000000000002</v>
      </c>
      <c r="E31" s="114" t="e">
        <f t="shared" si="0"/>
        <v>#DIV/0!</v>
      </c>
      <c r="F31" s="177">
        <v>0</v>
      </c>
      <c r="G31" s="166">
        <v>0.28493000000000002</v>
      </c>
      <c r="H31" s="114" t="e">
        <f t="shared" si="1"/>
        <v>#DIV/0!</v>
      </c>
    </row>
    <row r="32" spans="1:8" ht="20.149999999999999" customHeight="1" x14ac:dyDescent="0.25">
      <c r="A32" s="133">
        <v>20</v>
      </c>
      <c r="B32" s="150" t="s">
        <v>31</v>
      </c>
      <c r="C32" s="177">
        <v>0.5</v>
      </c>
      <c r="D32" s="186">
        <v>0.58284999999999998</v>
      </c>
      <c r="E32" s="114">
        <f t="shared" si="0"/>
        <v>1.1657</v>
      </c>
      <c r="F32" s="177">
        <v>1.5</v>
      </c>
      <c r="G32" s="166">
        <v>1.6563299999999999</v>
      </c>
      <c r="H32" s="114">
        <f t="shared" si="1"/>
        <v>1.10422</v>
      </c>
    </row>
    <row r="33" spans="1:8" ht="20.149999999999999" customHeight="1" x14ac:dyDescent="0.25">
      <c r="A33" s="133">
        <v>21</v>
      </c>
      <c r="B33" s="150" t="s">
        <v>32</v>
      </c>
      <c r="C33" s="177">
        <v>0</v>
      </c>
      <c r="D33" s="186">
        <v>0</v>
      </c>
      <c r="E33" s="114" t="e">
        <f t="shared" si="0"/>
        <v>#DIV/0!</v>
      </c>
      <c r="F33" s="177">
        <v>0</v>
      </c>
      <c r="G33" s="166">
        <v>0</v>
      </c>
      <c r="H33" s="114" t="e">
        <f t="shared" si="1"/>
        <v>#DIV/0!</v>
      </c>
    </row>
    <row r="34" spans="1:8" ht="20.149999999999999" customHeight="1" x14ac:dyDescent="0.25">
      <c r="A34" s="157">
        <v>22</v>
      </c>
      <c r="B34" s="158" t="s">
        <v>33</v>
      </c>
      <c r="C34" s="180">
        <f t="shared" ref="C34:D34" si="9">C28-C29-C31-C32-C33</f>
        <v>-4296.7198145477378</v>
      </c>
      <c r="D34" s="180">
        <f t="shared" si="9"/>
        <v>-3556.0519199999994</v>
      </c>
      <c r="E34" s="127">
        <f t="shared" si="0"/>
        <v>0.82762015525424726</v>
      </c>
      <c r="F34" s="180">
        <v>-12155.287794395652</v>
      </c>
      <c r="G34" s="180">
        <v>-9258.4086100000022</v>
      </c>
      <c r="H34" s="127">
        <f t="shared" si="1"/>
        <v>0.76167744989704878</v>
      </c>
    </row>
    <row r="35" spans="1:8" ht="20.149999999999999" customHeight="1" x14ac:dyDescent="0.25">
      <c r="A35" s="159"/>
      <c r="B35" s="160" t="s">
        <v>68</v>
      </c>
      <c r="C35" s="160"/>
      <c r="D35" s="118"/>
      <c r="E35" s="128"/>
      <c r="F35" s="118"/>
      <c r="G35" s="118"/>
      <c r="H35" s="128"/>
    </row>
    <row r="36" spans="1:8" ht="20.149999999999999" customHeight="1" x14ac:dyDescent="0.25">
      <c r="A36" s="159"/>
      <c r="B36" s="161" t="s">
        <v>69</v>
      </c>
      <c r="C36" s="184"/>
      <c r="D36" s="111">
        <v>466.17</v>
      </c>
      <c r="E36" s="129"/>
      <c r="F36" s="111"/>
      <c r="G36" s="111">
        <v>463.11</v>
      </c>
      <c r="H36" s="129"/>
    </row>
    <row r="37" spans="1:8" ht="20.149999999999999" customHeight="1" x14ac:dyDescent="0.25">
      <c r="A37" s="159"/>
      <c r="B37" s="148" t="s">
        <v>95</v>
      </c>
      <c r="C37" s="185"/>
      <c r="D37" s="112">
        <v>3530</v>
      </c>
      <c r="E37" s="130"/>
      <c r="F37" s="112"/>
      <c r="G37" s="112">
        <v>9881</v>
      </c>
      <c r="H37" s="130"/>
    </row>
    <row r="38" spans="1:8" ht="20.149999999999999" customHeight="1" x14ac:dyDescent="0.25">
      <c r="A38" s="159"/>
      <c r="B38" s="162"/>
      <c r="C38" s="131"/>
      <c r="D38" s="131"/>
      <c r="E38" s="131"/>
      <c r="F38" s="131"/>
      <c r="G38" s="131"/>
      <c r="H38" s="131"/>
    </row>
    <row r="39" spans="1:8" ht="20.149999999999999" customHeight="1" x14ac:dyDescent="0.25">
      <c r="A39" s="163"/>
      <c r="B39" s="108" t="s">
        <v>99</v>
      </c>
      <c r="C39" s="132" t="s">
        <v>97</v>
      </c>
      <c r="D39" s="164">
        <v>9901.9863499999992</v>
      </c>
      <c r="E39" s="132"/>
      <c r="F39" s="132" t="s">
        <v>98</v>
      </c>
      <c r="G39" s="164">
        <v>21252.9509</v>
      </c>
      <c r="H39" s="132"/>
    </row>
    <row r="40" spans="1:8" ht="20.149999999999999" customHeight="1" x14ac:dyDescent="0.25">
      <c r="A40" s="163"/>
      <c r="B40" s="108" t="s">
        <v>100</v>
      </c>
      <c r="C40" s="132" t="s">
        <v>97</v>
      </c>
      <c r="D40" s="164">
        <v>4536.4025700000002</v>
      </c>
      <c r="E40" s="132"/>
      <c r="F40" s="132" t="s">
        <v>98</v>
      </c>
      <c r="G40" s="164">
        <v>12110.77197</v>
      </c>
      <c r="H40" s="132"/>
    </row>
    <row r="41" spans="1:8" ht="20.149999999999999" customHeight="1" x14ac:dyDescent="0.3"/>
    <row r="42" spans="1:8" ht="20.149999999999999" customHeight="1" x14ac:dyDescent="0.3"/>
    <row r="43" spans="1:8" ht="20.149999999999999" customHeight="1" x14ac:dyDescent="0.3">
      <c r="B43" t="s">
        <v>96</v>
      </c>
    </row>
    <row r="44" spans="1:8" ht="20.149999999999999" customHeight="1" x14ac:dyDescent="0.3">
      <c r="B44" s="181" t="s">
        <v>132</v>
      </c>
    </row>
    <row r="45" spans="1:8" ht="20.149999999999999" customHeight="1" x14ac:dyDescent="0.3">
      <c r="B45" s="181"/>
    </row>
    <row r="46" spans="1:8" ht="20.149999999999999" customHeight="1" x14ac:dyDescent="0.3"/>
    <row r="47" spans="1:8" ht="20.149999999999999" customHeight="1" x14ac:dyDescent="0.3"/>
    <row r="48" spans="1:8" ht="20.149999999999999" customHeight="1" x14ac:dyDescent="0.3"/>
    <row r="49" ht="20.149999999999999" customHeight="1" x14ac:dyDescent="0.3"/>
    <row r="50" ht="20.149999999999999" customHeight="1" x14ac:dyDescent="0.3"/>
    <row r="51" ht="20.149999999999999" customHeight="1" x14ac:dyDescent="0.3"/>
    <row r="52" ht="20.149999999999999" customHeight="1" x14ac:dyDescent="0.3"/>
    <row r="53" ht="20.149999999999999" customHeight="1" x14ac:dyDescent="0.3"/>
    <row r="54" ht="20.149999999999999" customHeight="1" x14ac:dyDescent="0.3"/>
    <row r="55" ht="20.149999999999999" customHeight="1" x14ac:dyDescent="0.3"/>
    <row r="56" ht="20.149999999999999" customHeight="1" x14ac:dyDescent="0.3"/>
    <row r="57" ht="20.149999999999999" customHeight="1" x14ac:dyDescent="0.3"/>
  </sheetData>
  <mergeCells count="5">
    <mergeCell ref="C2:E2"/>
    <mergeCell ref="F2:H2"/>
    <mergeCell ref="C3:E3"/>
    <mergeCell ref="F3:H3"/>
    <mergeCell ref="A2:B4"/>
  </mergeCells>
  <printOptions horizontalCentered="1" gridLines="1"/>
  <pageMargins left="0.23622047244094491" right="0.23622047244094491" top="0.55118110236220474" bottom="0.55118110236220474" header="0.31496062992125984" footer="0.31496062992125984"/>
  <pageSetup paperSize="9" scale="78" orientation="landscape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N27"/>
  <sheetViews>
    <sheetView showGridLines="0" zoomScaleNormal="100" workbookViewId="0">
      <selection activeCell="B1" sqref="B1"/>
    </sheetView>
  </sheetViews>
  <sheetFormatPr defaultRowHeight="12.5" x14ac:dyDescent="0.25"/>
  <cols>
    <col min="1" max="1" width="4.1796875" customWidth="1"/>
    <col min="2" max="2" width="30.81640625" customWidth="1"/>
    <col min="3" max="4" width="11.26953125" style="1" customWidth="1"/>
    <col min="5" max="5" width="12.1796875" style="1" customWidth="1"/>
    <col min="6" max="14" width="11.26953125" style="1" customWidth="1"/>
  </cols>
  <sheetData>
    <row r="1" spans="1:14" ht="20.149999999999999" customHeight="1" x14ac:dyDescent="0.3">
      <c r="A1" s="2"/>
      <c r="B1" s="3" t="str">
        <f>Cover!A9</f>
        <v>Univerzitná nemocnica Martin</v>
      </c>
    </row>
    <row r="2" spans="1:14" ht="32.25" customHeight="1" x14ac:dyDescent="0.25">
      <c r="A2" s="198" t="s">
        <v>0</v>
      </c>
      <c r="B2" s="199"/>
      <c r="C2" s="49" t="s">
        <v>105</v>
      </c>
      <c r="D2" s="49" t="s">
        <v>106</v>
      </c>
      <c r="E2" s="49" t="s">
        <v>107</v>
      </c>
      <c r="F2" s="49" t="s">
        <v>108</v>
      </c>
      <c r="G2" s="49" t="s">
        <v>109</v>
      </c>
      <c r="H2" s="49" t="s">
        <v>110</v>
      </c>
      <c r="I2" s="49" t="s">
        <v>111</v>
      </c>
      <c r="J2" s="49" t="s">
        <v>112</v>
      </c>
      <c r="K2" s="49" t="s">
        <v>113</v>
      </c>
      <c r="L2" s="49" t="s">
        <v>114</v>
      </c>
      <c r="M2" s="49" t="s">
        <v>115</v>
      </c>
      <c r="N2" s="49" t="s">
        <v>116</v>
      </c>
    </row>
    <row r="3" spans="1:14" ht="20.149999999999999" customHeight="1" x14ac:dyDescent="0.3">
      <c r="A3" s="4" t="s">
        <v>1</v>
      </c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</row>
    <row r="4" spans="1:14" ht="20.149999999999999" customHeight="1" x14ac:dyDescent="0.3">
      <c r="A4" s="4" t="s">
        <v>73</v>
      </c>
      <c r="B4" s="169" t="s">
        <v>74</v>
      </c>
      <c r="C4" s="112">
        <f>C5</f>
        <v>66947.943969999993</v>
      </c>
      <c r="D4" s="112">
        <f t="shared" ref="D4:N4" si="0">D5</f>
        <v>66699.876420000001</v>
      </c>
      <c r="E4" s="112">
        <f t="shared" si="0"/>
        <v>70780.012829999992</v>
      </c>
      <c r="F4" s="112">
        <f t="shared" si="0"/>
        <v>0</v>
      </c>
      <c r="G4" s="112">
        <f t="shared" si="0"/>
        <v>0</v>
      </c>
      <c r="H4" s="112">
        <f t="shared" si="0"/>
        <v>0</v>
      </c>
      <c r="I4" s="112">
        <f t="shared" si="0"/>
        <v>0</v>
      </c>
      <c r="J4" s="112">
        <f t="shared" si="0"/>
        <v>0</v>
      </c>
      <c r="K4" s="112">
        <f t="shared" si="0"/>
        <v>0</v>
      </c>
      <c r="L4" s="112">
        <f t="shared" si="0"/>
        <v>0</v>
      </c>
      <c r="M4" s="112">
        <f t="shared" si="0"/>
        <v>0</v>
      </c>
      <c r="N4" s="112">
        <f t="shared" si="0"/>
        <v>0</v>
      </c>
    </row>
    <row r="5" spans="1:14" ht="20.149999999999999" customHeight="1" x14ac:dyDescent="0.25">
      <c r="A5" s="167">
        <v>1</v>
      </c>
      <c r="B5" s="167" t="s">
        <v>77</v>
      </c>
      <c r="C5" s="182">
        <v>66947.943969999993</v>
      </c>
      <c r="D5" s="182">
        <v>66699.876420000001</v>
      </c>
      <c r="E5" s="112">
        <v>70780.012829999992</v>
      </c>
      <c r="F5" s="112"/>
      <c r="G5" s="112"/>
      <c r="H5" s="112"/>
      <c r="I5" s="112"/>
      <c r="J5" s="112"/>
      <c r="K5" s="112"/>
      <c r="L5" s="112"/>
      <c r="M5" s="112"/>
      <c r="N5" s="112"/>
    </row>
    <row r="6" spans="1:14" ht="20.149999999999999" customHeight="1" x14ac:dyDescent="0.3">
      <c r="A6" s="4" t="s">
        <v>75</v>
      </c>
      <c r="B6" s="169" t="s">
        <v>76</v>
      </c>
      <c r="C6" s="112">
        <f>SUM(C7:C9)</f>
        <v>36284.001680000001</v>
      </c>
      <c r="D6" s="112">
        <f t="shared" ref="D6:N6" si="1">SUM(D7:D9)</f>
        <v>37286.209470000002</v>
      </c>
      <c r="E6" s="112">
        <f t="shared" si="1"/>
        <v>36680.356920000006</v>
      </c>
      <c r="F6" s="112">
        <f t="shared" si="1"/>
        <v>0</v>
      </c>
      <c r="G6" s="112">
        <f t="shared" si="1"/>
        <v>0</v>
      </c>
      <c r="H6" s="112">
        <f t="shared" si="1"/>
        <v>0</v>
      </c>
      <c r="I6" s="112">
        <f t="shared" si="1"/>
        <v>0</v>
      </c>
      <c r="J6" s="112">
        <f t="shared" si="1"/>
        <v>0</v>
      </c>
      <c r="K6" s="112">
        <f t="shared" si="1"/>
        <v>0</v>
      </c>
      <c r="L6" s="112">
        <f t="shared" si="1"/>
        <v>0</v>
      </c>
      <c r="M6" s="112">
        <f t="shared" si="1"/>
        <v>0</v>
      </c>
      <c r="N6" s="112">
        <f t="shared" si="1"/>
        <v>0</v>
      </c>
    </row>
    <row r="7" spans="1:14" ht="20.149999999999999" customHeight="1" x14ac:dyDescent="0.25">
      <c r="A7" s="170">
        <v>1</v>
      </c>
      <c r="B7" s="169" t="s">
        <v>3</v>
      </c>
      <c r="C7" s="182">
        <v>4949.5138499999994</v>
      </c>
      <c r="D7" s="182">
        <v>4884.2484699999995</v>
      </c>
      <c r="E7" s="112">
        <v>4817.5179400000006</v>
      </c>
      <c r="F7" s="112"/>
      <c r="G7" s="112"/>
      <c r="H7" s="112"/>
      <c r="I7" s="112"/>
      <c r="J7" s="112"/>
      <c r="K7" s="112"/>
      <c r="L7" s="112"/>
      <c r="M7" s="112"/>
      <c r="N7" s="112"/>
    </row>
    <row r="8" spans="1:14" ht="20.149999999999999" customHeight="1" x14ac:dyDescent="0.25">
      <c r="A8" s="170">
        <v>2</v>
      </c>
      <c r="B8" s="167" t="s">
        <v>2</v>
      </c>
      <c r="C8" s="182">
        <v>19667.279600000002</v>
      </c>
      <c r="D8" s="182">
        <v>20845.129290000001</v>
      </c>
      <c r="E8" s="112">
        <v>20605.424460000002</v>
      </c>
      <c r="F8" s="112"/>
      <c r="G8" s="112"/>
      <c r="H8" s="112"/>
      <c r="I8" s="112"/>
      <c r="J8" s="112"/>
      <c r="K8" s="112"/>
      <c r="L8" s="112"/>
      <c r="M8" s="112"/>
      <c r="N8" s="112"/>
    </row>
    <row r="9" spans="1:14" ht="20.149999999999999" customHeight="1" x14ac:dyDescent="0.25">
      <c r="A9" s="170">
        <v>3</v>
      </c>
      <c r="B9" s="167" t="s">
        <v>78</v>
      </c>
      <c r="C9" s="182">
        <v>11667.20823</v>
      </c>
      <c r="D9" s="182">
        <v>11556.83171</v>
      </c>
      <c r="E9" s="112">
        <v>11257.41452</v>
      </c>
      <c r="F9" s="112"/>
      <c r="G9" s="112"/>
      <c r="H9" s="112"/>
      <c r="I9" s="112"/>
      <c r="J9" s="112"/>
      <c r="K9" s="112"/>
      <c r="L9" s="112"/>
      <c r="M9" s="112"/>
      <c r="N9" s="112"/>
    </row>
    <row r="10" spans="1:14" ht="20.149999999999999" customHeight="1" x14ac:dyDescent="0.3">
      <c r="A10" s="43" t="s">
        <v>82</v>
      </c>
      <c r="B10" s="167" t="s">
        <v>71</v>
      </c>
      <c r="C10" s="182">
        <v>15.760069999999999</v>
      </c>
      <c r="D10" s="182">
        <v>15.722989999999999</v>
      </c>
      <c r="E10" s="112">
        <v>54.991289999999999</v>
      </c>
      <c r="F10" s="112"/>
      <c r="G10" s="112"/>
      <c r="H10" s="112"/>
      <c r="I10" s="112"/>
      <c r="J10" s="112"/>
      <c r="K10" s="112"/>
      <c r="L10" s="112"/>
      <c r="M10" s="112"/>
      <c r="N10" s="112"/>
    </row>
    <row r="11" spans="1:14" ht="20.149999999999999" customHeight="1" x14ac:dyDescent="0.3">
      <c r="A11" s="171"/>
      <c r="B11" s="69" t="s">
        <v>4</v>
      </c>
      <c r="C11" s="172">
        <f>C4+C6+C10</f>
        <v>103247.70572</v>
      </c>
      <c r="D11" s="172">
        <f t="shared" ref="D11:N11" si="2">D4+D6+D10</f>
        <v>104001.80888</v>
      </c>
      <c r="E11" s="172">
        <f t="shared" si="2"/>
        <v>107515.36104</v>
      </c>
      <c r="F11" s="172">
        <f t="shared" si="2"/>
        <v>0</v>
      </c>
      <c r="G11" s="172">
        <f t="shared" si="2"/>
        <v>0</v>
      </c>
      <c r="H11" s="172">
        <f t="shared" si="2"/>
        <v>0</v>
      </c>
      <c r="I11" s="172">
        <f t="shared" si="2"/>
        <v>0</v>
      </c>
      <c r="J11" s="172">
        <f t="shared" si="2"/>
        <v>0</v>
      </c>
      <c r="K11" s="172">
        <f t="shared" si="2"/>
        <v>0</v>
      </c>
      <c r="L11" s="172">
        <f t="shared" si="2"/>
        <v>0</v>
      </c>
      <c r="M11" s="172">
        <f t="shared" si="2"/>
        <v>0</v>
      </c>
      <c r="N11" s="172">
        <f t="shared" si="2"/>
        <v>0</v>
      </c>
    </row>
    <row r="12" spans="1:14" ht="20.149999999999999" customHeight="1" x14ac:dyDescent="0.3">
      <c r="A12" s="4" t="s">
        <v>65</v>
      </c>
      <c r="B12" s="167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</row>
    <row r="13" spans="1:14" ht="20.149999999999999" customHeight="1" x14ac:dyDescent="0.3">
      <c r="A13" s="4" t="s">
        <v>79</v>
      </c>
      <c r="B13" s="167" t="s">
        <v>80</v>
      </c>
      <c r="C13" s="182">
        <v>-63817.71486</v>
      </c>
      <c r="D13" s="182">
        <v>-66645.590930000006</v>
      </c>
      <c r="E13" s="112">
        <v>-70201.642849999989</v>
      </c>
      <c r="F13" s="112"/>
      <c r="G13" s="112"/>
      <c r="H13" s="112"/>
      <c r="I13" s="112"/>
      <c r="J13" s="112"/>
      <c r="K13" s="112"/>
      <c r="L13" s="112"/>
      <c r="M13" s="112"/>
      <c r="N13" s="112"/>
    </row>
    <row r="14" spans="1:14" ht="20.149999999999999" customHeight="1" x14ac:dyDescent="0.3">
      <c r="A14" s="4" t="s">
        <v>75</v>
      </c>
      <c r="B14" s="173" t="s">
        <v>81</v>
      </c>
      <c r="C14" s="112">
        <f>SUM(C15:C19)</f>
        <v>164152.31496000002</v>
      </c>
      <c r="D14" s="112">
        <f t="shared" ref="D14:N14" si="3">SUM(D15:D19)</f>
        <v>167682.56989000001</v>
      </c>
      <c r="E14" s="112">
        <f t="shared" si="3"/>
        <v>174753.80313999997</v>
      </c>
      <c r="F14" s="112">
        <f t="shared" si="3"/>
        <v>0</v>
      </c>
      <c r="G14" s="112">
        <f t="shared" si="3"/>
        <v>0</v>
      </c>
      <c r="H14" s="112">
        <f t="shared" si="3"/>
        <v>0</v>
      </c>
      <c r="I14" s="112">
        <f t="shared" si="3"/>
        <v>0</v>
      </c>
      <c r="J14" s="112">
        <f t="shared" si="3"/>
        <v>0</v>
      </c>
      <c r="K14" s="112">
        <f t="shared" si="3"/>
        <v>0</v>
      </c>
      <c r="L14" s="112">
        <f t="shared" si="3"/>
        <v>0</v>
      </c>
      <c r="M14" s="112">
        <f t="shared" si="3"/>
        <v>0</v>
      </c>
      <c r="N14" s="112">
        <f t="shared" si="3"/>
        <v>0</v>
      </c>
    </row>
    <row r="15" spans="1:14" ht="20.149999999999999" customHeight="1" x14ac:dyDescent="0.25">
      <c r="A15" s="167">
        <v>1</v>
      </c>
      <c r="B15" s="167" t="s">
        <v>7</v>
      </c>
      <c r="C15" s="182">
        <v>6242.3368499999997</v>
      </c>
      <c r="D15" s="182">
        <v>6240.0045899999996</v>
      </c>
      <c r="E15" s="112">
        <v>6236.7915400000002</v>
      </c>
      <c r="F15" s="112"/>
      <c r="G15" s="112"/>
      <c r="H15" s="112"/>
      <c r="I15" s="112"/>
      <c r="J15" s="112"/>
      <c r="K15" s="112"/>
      <c r="L15" s="112"/>
      <c r="M15" s="112"/>
      <c r="N15" s="112"/>
    </row>
    <row r="16" spans="1:14" ht="20.149999999999999" customHeight="1" x14ac:dyDescent="0.25">
      <c r="A16" s="167">
        <v>2</v>
      </c>
      <c r="B16" s="167" t="s">
        <v>5</v>
      </c>
      <c r="C16" s="182">
        <v>116435.29841</v>
      </c>
      <c r="D16" s="182">
        <v>120100.91662</v>
      </c>
      <c r="E16" s="112">
        <v>127292.16724</v>
      </c>
      <c r="F16" s="112"/>
      <c r="G16" s="112"/>
      <c r="H16" s="112"/>
      <c r="I16" s="112"/>
      <c r="J16" s="112"/>
      <c r="K16" s="112"/>
      <c r="L16" s="112"/>
      <c r="M16" s="112"/>
      <c r="N16" s="112"/>
    </row>
    <row r="17" spans="1:14" ht="20.149999999999999" customHeight="1" x14ac:dyDescent="0.25">
      <c r="A17" s="167">
        <v>3</v>
      </c>
      <c r="B17" s="167" t="s">
        <v>8</v>
      </c>
      <c r="C17" s="182">
        <v>180.16395</v>
      </c>
      <c r="D17" s="182">
        <v>214.08198999999999</v>
      </c>
      <c r="E17" s="112">
        <v>264.22672999999998</v>
      </c>
      <c r="F17" s="112"/>
      <c r="G17" s="112"/>
      <c r="H17" s="112"/>
      <c r="I17" s="112"/>
      <c r="J17" s="112"/>
      <c r="K17" s="112"/>
      <c r="L17" s="112"/>
      <c r="M17" s="112"/>
      <c r="N17" s="112"/>
    </row>
    <row r="18" spans="1:14" ht="20.149999999999999" customHeight="1" x14ac:dyDescent="0.25">
      <c r="A18" s="167">
        <v>4</v>
      </c>
      <c r="B18" s="167" t="s">
        <v>66</v>
      </c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</row>
    <row r="19" spans="1:14" ht="20.149999999999999" customHeight="1" x14ac:dyDescent="0.25">
      <c r="A19" s="170">
        <v>5</v>
      </c>
      <c r="B19" s="167" t="s">
        <v>6</v>
      </c>
      <c r="C19" s="182">
        <v>41294.515749999999</v>
      </c>
      <c r="D19" s="182">
        <v>41127.56669</v>
      </c>
      <c r="E19" s="112">
        <v>40960.617630000001</v>
      </c>
      <c r="F19" s="112"/>
      <c r="G19" s="112"/>
      <c r="H19" s="112"/>
      <c r="I19" s="112"/>
      <c r="J19" s="112"/>
      <c r="K19" s="112"/>
      <c r="L19" s="112"/>
      <c r="M19" s="112"/>
      <c r="N19" s="112"/>
    </row>
    <row r="20" spans="1:14" ht="20.149999999999999" customHeight="1" x14ac:dyDescent="0.3">
      <c r="A20" s="43" t="s">
        <v>82</v>
      </c>
      <c r="B20" s="167" t="s">
        <v>70</v>
      </c>
      <c r="C20" s="182">
        <v>2913.1056200000003</v>
      </c>
      <c r="D20" s="182">
        <v>2964.8299200000001</v>
      </c>
      <c r="E20" s="182">
        <v>2963.20075</v>
      </c>
      <c r="F20" s="174"/>
      <c r="G20" s="174"/>
      <c r="H20" s="174"/>
      <c r="I20" s="174"/>
      <c r="J20" s="174"/>
      <c r="K20" s="174"/>
      <c r="L20" s="174"/>
      <c r="M20" s="174"/>
      <c r="N20" s="174"/>
    </row>
    <row r="21" spans="1:14" ht="20.149999999999999" customHeight="1" x14ac:dyDescent="0.3">
      <c r="A21" s="171"/>
      <c r="B21" s="69" t="s">
        <v>67</v>
      </c>
      <c r="C21" s="165">
        <f>C13+C14+C20</f>
        <v>103247.70572000001</v>
      </c>
      <c r="D21" s="165">
        <f t="shared" ref="D21:N21" si="4">D13+D14+D20</f>
        <v>104001.80888000001</v>
      </c>
      <c r="E21" s="165">
        <f t="shared" si="4"/>
        <v>107515.36103999999</v>
      </c>
      <c r="F21" s="165">
        <f t="shared" si="4"/>
        <v>0</v>
      </c>
      <c r="G21" s="165">
        <f t="shared" si="4"/>
        <v>0</v>
      </c>
      <c r="H21" s="165">
        <f t="shared" si="4"/>
        <v>0</v>
      </c>
      <c r="I21" s="165">
        <f t="shared" si="4"/>
        <v>0</v>
      </c>
      <c r="J21" s="165">
        <f t="shared" si="4"/>
        <v>0</v>
      </c>
      <c r="K21" s="165">
        <f t="shared" si="4"/>
        <v>0</v>
      </c>
      <c r="L21" s="165">
        <f t="shared" si="4"/>
        <v>0</v>
      </c>
      <c r="M21" s="165">
        <f t="shared" si="4"/>
        <v>0</v>
      </c>
      <c r="N21" s="165">
        <f t="shared" si="4"/>
        <v>0</v>
      </c>
    </row>
    <row r="22" spans="1:14" ht="20.149999999999999" customHeight="1" x14ac:dyDescent="0.3">
      <c r="A22" s="2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ht="20.149999999999999" customHeight="1" x14ac:dyDescent="0.35">
      <c r="A23" s="6"/>
      <c r="B23" s="25" t="s">
        <v>48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ht="20.149999999999999" customHeight="1" x14ac:dyDescent="0.25">
      <c r="A24" s="6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ht="20.149999999999999" customHeight="1" x14ac:dyDescent="0.25">
      <c r="A25" s="6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 ht="20.149999999999999" customHeight="1" x14ac:dyDescent="0.25">
      <c r="A26" s="7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20.149999999999999" customHeight="1" x14ac:dyDescent="0.25">
      <c r="A27" s="7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B42"/>
  <sheetViews>
    <sheetView zoomScaleNormal="100" workbookViewId="0">
      <selection activeCell="B1" sqref="B1"/>
    </sheetView>
  </sheetViews>
  <sheetFormatPr defaultRowHeight="12.5" x14ac:dyDescent="0.25"/>
  <cols>
    <col min="1" max="1" width="3.7265625" customWidth="1"/>
    <col min="2" max="2" width="35.26953125" customWidth="1"/>
    <col min="3" max="14" width="11.26953125" customWidth="1"/>
  </cols>
  <sheetData>
    <row r="1" spans="1:28" ht="15" customHeight="1" thickBot="1" x14ac:dyDescent="0.3">
      <c r="A1" s="62"/>
      <c r="B1" s="35" t="str">
        <f>Cover!A9</f>
        <v>Univerzitná nemocnica Martin</v>
      </c>
      <c r="C1" s="27"/>
      <c r="D1" s="35"/>
      <c r="E1" s="35"/>
      <c r="F1" s="35"/>
      <c r="G1" s="35"/>
    </row>
    <row r="2" spans="1:28" ht="24.75" customHeight="1" thickBot="1" x14ac:dyDescent="0.3">
      <c r="A2" s="205" t="s">
        <v>0</v>
      </c>
      <c r="B2" s="206"/>
      <c r="C2" s="70" t="s">
        <v>117</v>
      </c>
      <c r="D2" s="70" t="s">
        <v>128</v>
      </c>
      <c r="E2" s="70" t="s">
        <v>133</v>
      </c>
      <c r="F2" s="70" t="s">
        <v>118</v>
      </c>
      <c r="G2" s="70" t="s">
        <v>119</v>
      </c>
      <c r="H2" s="70" t="s">
        <v>120</v>
      </c>
      <c r="I2" s="70" t="s">
        <v>121</v>
      </c>
      <c r="J2" s="70" t="s">
        <v>122</v>
      </c>
      <c r="K2" s="70" t="s">
        <v>123</v>
      </c>
      <c r="L2" s="70" t="s">
        <v>124</v>
      </c>
      <c r="M2" s="70" t="s">
        <v>125</v>
      </c>
      <c r="N2" s="71" t="s">
        <v>126</v>
      </c>
    </row>
    <row r="3" spans="1:28" ht="18" customHeight="1" x14ac:dyDescent="0.35">
      <c r="A3" s="100" t="s">
        <v>87</v>
      </c>
      <c r="B3" s="101"/>
      <c r="C3" s="102">
        <v>1478.1249299999999</v>
      </c>
      <c r="D3" s="103">
        <f>C40</f>
        <v>2655.8960900000002</v>
      </c>
      <c r="E3" s="103">
        <f t="shared" ref="E3:F3" si="0">D40</f>
        <v>2615.7386199999983</v>
      </c>
      <c r="F3" s="103">
        <f t="shared" si="0"/>
        <v>2364.4039999999986</v>
      </c>
      <c r="G3" s="103">
        <f t="shared" ref="G3" si="1">F40</f>
        <v>2044.7222599999986</v>
      </c>
      <c r="H3" s="103">
        <f t="shared" ref="H3" si="2">G40</f>
        <v>2044.7222599999986</v>
      </c>
      <c r="I3" s="103">
        <f t="shared" ref="I3" si="3">H40</f>
        <v>2044.7222599999986</v>
      </c>
      <c r="J3" s="103">
        <f t="shared" ref="J3" si="4">I40</f>
        <v>2044.7222599999986</v>
      </c>
      <c r="K3" s="103">
        <f t="shared" ref="K3" si="5">J40</f>
        <v>2044.7222599999986</v>
      </c>
      <c r="L3" s="103">
        <f t="shared" ref="L3" si="6">K40</f>
        <v>2044.7222599999986</v>
      </c>
      <c r="M3" s="103">
        <f t="shared" ref="M3" si="7">L40</f>
        <v>2044.7222599999986</v>
      </c>
      <c r="N3" s="104">
        <f>L40</f>
        <v>2044.7222599999986</v>
      </c>
    </row>
    <row r="4" spans="1:28" x14ac:dyDescent="0.25">
      <c r="A4" s="200" t="s">
        <v>56</v>
      </c>
      <c r="B4" s="201"/>
      <c r="C4" s="95"/>
      <c r="D4" s="95"/>
      <c r="E4" s="95"/>
      <c r="F4" s="95"/>
      <c r="G4" s="96"/>
      <c r="H4" s="95"/>
      <c r="I4" s="95"/>
      <c r="J4" s="97"/>
      <c r="K4" s="98"/>
      <c r="L4" s="95"/>
      <c r="M4" s="95"/>
      <c r="N4" s="99"/>
    </row>
    <row r="5" spans="1:28" ht="14.15" customHeight="1" x14ac:dyDescent="0.25">
      <c r="A5" s="55"/>
      <c r="B5" s="54" t="s">
        <v>57</v>
      </c>
      <c r="C5" s="51"/>
      <c r="D5" s="19"/>
      <c r="E5" s="19"/>
      <c r="F5" s="19"/>
      <c r="G5" s="21"/>
      <c r="H5" s="19"/>
      <c r="I5" s="21"/>
      <c r="J5" s="19"/>
      <c r="K5" s="19"/>
      <c r="L5" s="19"/>
      <c r="M5" s="19"/>
      <c r="N5" s="38"/>
      <c r="O5" s="35"/>
      <c r="Q5" s="36"/>
      <c r="R5" s="36"/>
      <c r="T5" s="36"/>
      <c r="U5" s="36"/>
      <c r="V5" s="37"/>
      <c r="W5" s="37"/>
      <c r="X5" s="37"/>
      <c r="Y5" s="37"/>
      <c r="Z5" s="37"/>
      <c r="AA5" s="37"/>
      <c r="AB5" s="37"/>
    </row>
    <row r="6" spans="1:28" ht="14.15" customHeight="1" x14ac:dyDescent="0.25">
      <c r="A6" s="55"/>
      <c r="B6" s="54" t="s">
        <v>58</v>
      </c>
      <c r="C6" s="51"/>
      <c r="D6" s="19"/>
      <c r="E6" s="19"/>
      <c r="F6" s="19"/>
      <c r="G6" s="21"/>
      <c r="H6" s="19"/>
      <c r="I6" s="21"/>
      <c r="J6" s="19"/>
      <c r="K6" s="19"/>
      <c r="L6" s="19"/>
      <c r="M6" s="19"/>
      <c r="N6" s="38"/>
      <c r="O6" s="35"/>
      <c r="V6" s="37"/>
      <c r="W6" s="37"/>
      <c r="X6" s="37"/>
      <c r="Y6" s="37"/>
      <c r="Z6" s="37"/>
      <c r="AA6" s="37"/>
      <c r="AB6" s="37"/>
    </row>
    <row r="7" spans="1:28" ht="14.15" customHeight="1" x14ac:dyDescent="0.25">
      <c r="A7" s="55"/>
      <c r="B7" s="54" t="s">
        <v>59</v>
      </c>
      <c r="C7" s="51"/>
      <c r="D7" s="19"/>
      <c r="E7" s="19"/>
      <c r="F7" s="19"/>
      <c r="G7" s="21"/>
      <c r="H7" s="19"/>
      <c r="I7" s="21"/>
      <c r="J7" s="19"/>
      <c r="K7" s="19"/>
      <c r="L7" s="19"/>
      <c r="M7" s="19"/>
      <c r="N7" s="38"/>
      <c r="O7" s="35"/>
      <c r="V7" s="37"/>
      <c r="W7" s="37"/>
      <c r="X7" s="37"/>
      <c r="Y7" s="37"/>
      <c r="Z7" s="37"/>
      <c r="AA7" s="37"/>
      <c r="AB7" s="37"/>
    </row>
    <row r="8" spans="1:28" ht="14.15" customHeight="1" thickBot="1" x14ac:dyDescent="0.3">
      <c r="A8" s="63"/>
      <c r="B8" s="64" t="s">
        <v>63</v>
      </c>
      <c r="C8" s="65"/>
      <c r="D8" s="66"/>
      <c r="E8" s="66"/>
      <c r="F8" s="66"/>
      <c r="G8" s="67"/>
      <c r="H8" s="66"/>
      <c r="I8" s="67"/>
      <c r="J8" s="66"/>
      <c r="K8" s="66"/>
      <c r="L8" s="66"/>
      <c r="M8" s="66"/>
      <c r="N8" s="68"/>
      <c r="O8" s="35"/>
      <c r="Q8" s="36"/>
      <c r="V8" s="37"/>
      <c r="W8" s="37"/>
      <c r="X8" s="37"/>
      <c r="Y8" s="37"/>
      <c r="Z8" s="37"/>
      <c r="AA8" s="37"/>
      <c r="AB8" s="37"/>
    </row>
    <row r="9" spans="1:28" ht="14.15" customHeight="1" x14ac:dyDescent="0.25">
      <c r="A9" s="74" t="s">
        <v>34</v>
      </c>
      <c r="B9" s="75"/>
      <c r="C9" s="107">
        <f>C17</f>
        <v>12555.812819999999</v>
      </c>
      <c r="D9" s="107">
        <f t="shared" ref="D9:N9" si="8">D17</f>
        <v>10370.446299999998</v>
      </c>
      <c r="E9" s="107">
        <f t="shared" si="8"/>
        <v>11335.57899</v>
      </c>
      <c r="F9" s="107">
        <f t="shared" si="8"/>
        <v>11244.13895</v>
      </c>
      <c r="G9" s="107">
        <f t="shared" si="8"/>
        <v>0</v>
      </c>
      <c r="H9" s="107">
        <f t="shared" si="8"/>
        <v>0</v>
      </c>
      <c r="I9" s="107">
        <f t="shared" si="8"/>
        <v>0</v>
      </c>
      <c r="J9" s="107">
        <f t="shared" si="8"/>
        <v>0</v>
      </c>
      <c r="K9" s="107">
        <f t="shared" si="8"/>
        <v>0</v>
      </c>
      <c r="L9" s="107">
        <f t="shared" si="8"/>
        <v>0</v>
      </c>
      <c r="M9" s="107">
        <f t="shared" si="8"/>
        <v>0</v>
      </c>
      <c r="N9" s="175">
        <f t="shared" si="8"/>
        <v>0</v>
      </c>
    </row>
    <row r="10" spans="1:28" ht="14.15" customHeight="1" x14ac:dyDescent="0.25">
      <c r="A10" s="29"/>
      <c r="B10" s="54" t="s">
        <v>13</v>
      </c>
      <c r="C10" s="20">
        <v>7922.8777</v>
      </c>
      <c r="D10" s="21">
        <v>6798.7265499999994</v>
      </c>
      <c r="E10" s="21">
        <v>7277.1907100000008</v>
      </c>
      <c r="F10" s="19">
        <v>8193.5018600000003</v>
      </c>
      <c r="G10" s="21"/>
      <c r="H10" s="19"/>
      <c r="I10" s="19"/>
      <c r="J10" s="19"/>
      <c r="K10" s="19"/>
      <c r="L10" s="19"/>
      <c r="M10" s="19"/>
      <c r="N10" s="38"/>
      <c r="Q10" s="36"/>
      <c r="V10" s="37"/>
      <c r="W10" s="37"/>
      <c r="X10" s="37"/>
      <c r="Y10" s="37"/>
      <c r="Z10" s="37"/>
      <c r="AA10" s="37"/>
      <c r="AB10" s="37"/>
    </row>
    <row r="11" spans="1:28" ht="14.15" customHeight="1" x14ac:dyDescent="0.25">
      <c r="A11" s="29"/>
      <c r="B11" s="54" t="s">
        <v>14</v>
      </c>
      <c r="C11" s="20">
        <v>2489.1650299999997</v>
      </c>
      <c r="D11" s="21">
        <v>2419.2470000000003</v>
      </c>
      <c r="E11" s="21">
        <v>2910.07771</v>
      </c>
      <c r="F11" s="19">
        <v>2000</v>
      </c>
      <c r="G11" s="21"/>
      <c r="H11" s="19"/>
      <c r="I11" s="19"/>
      <c r="J11" s="19"/>
      <c r="K11" s="19"/>
      <c r="L11" s="19"/>
      <c r="M11" s="19"/>
      <c r="N11" s="38"/>
      <c r="V11" s="37"/>
      <c r="W11" s="37"/>
      <c r="X11" s="37"/>
      <c r="Y11" s="37"/>
      <c r="Z11" s="37"/>
      <c r="AA11" s="37"/>
      <c r="AB11" s="37"/>
    </row>
    <row r="12" spans="1:28" ht="14.15" customHeight="1" x14ac:dyDescent="0.25">
      <c r="A12" s="29"/>
      <c r="B12" s="54" t="s">
        <v>15</v>
      </c>
      <c r="C12" s="20">
        <v>847.8318099999999</v>
      </c>
      <c r="D12" s="21">
        <v>828.88841000000002</v>
      </c>
      <c r="E12" s="21">
        <v>1052.1844599999999</v>
      </c>
      <c r="F12" s="19">
        <v>860.22542999999996</v>
      </c>
      <c r="G12" s="21"/>
      <c r="H12" s="19"/>
      <c r="I12" s="19"/>
      <c r="J12" s="19"/>
      <c r="K12" s="19"/>
      <c r="L12" s="19"/>
      <c r="M12" s="19"/>
      <c r="N12" s="38"/>
      <c r="P12" s="202"/>
      <c r="Q12" s="202"/>
      <c r="V12" s="37"/>
      <c r="W12" s="37"/>
      <c r="X12" s="37"/>
      <c r="Y12" s="37"/>
      <c r="Z12" s="37"/>
      <c r="AA12" s="37"/>
      <c r="AB12" s="37"/>
    </row>
    <row r="13" spans="1:28" ht="14.15" customHeight="1" x14ac:dyDescent="0.25">
      <c r="A13" s="76"/>
      <c r="B13" s="77" t="s">
        <v>35</v>
      </c>
      <c r="C13" s="78">
        <f>C10+C11+C12</f>
        <v>11259.874539999999</v>
      </c>
      <c r="D13" s="78">
        <f t="shared" ref="D13:N13" si="9">D10+D11+D12</f>
        <v>10046.861959999998</v>
      </c>
      <c r="E13" s="78">
        <f t="shared" si="9"/>
        <v>11239.452880000001</v>
      </c>
      <c r="F13" s="78">
        <f t="shared" si="9"/>
        <v>11053.727290000001</v>
      </c>
      <c r="G13" s="78">
        <f t="shared" si="9"/>
        <v>0</v>
      </c>
      <c r="H13" s="78">
        <f t="shared" si="9"/>
        <v>0</v>
      </c>
      <c r="I13" s="78">
        <f t="shared" si="9"/>
        <v>0</v>
      </c>
      <c r="J13" s="78">
        <f t="shared" si="9"/>
        <v>0</v>
      </c>
      <c r="K13" s="78">
        <f t="shared" si="9"/>
        <v>0</v>
      </c>
      <c r="L13" s="78">
        <f t="shared" si="9"/>
        <v>0</v>
      </c>
      <c r="M13" s="78">
        <f t="shared" si="9"/>
        <v>0</v>
      </c>
      <c r="N13" s="79">
        <f t="shared" si="9"/>
        <v>0</v>
      </c>
    </row>
    <row r="14" spans="1:28" ht="14.15" customHeight="1" x14ac:dyDescent="0.25">
      <c r="A14" s="29"/>
      <c r="B14" s="54" t="s">
        <v>36</v>
      </c>
      <c r="C14" s="20">
        <v>1295.9382800000005</v>
      </c>
      <c r="D14" s="21">
        <v>323.58433999999994</v>
      </c>
      <c r="E14" s="21">
        <v>96.126109999999983</v>
      </c>
      <c r="F14" s="19">
        <v>190.41166000000004</v>
      </c>
      <c r="G14" s="21"/>
      <c r="H14" s="19"/>
      <c r="I14" s="19"/>
      <c r="J14" s="34"/>
      <c r="K14" s="19"/>
      <c r="L14" s="19"/>
      <c r="M14" s="19"/>
      <c r="N14" s="38"/>
      <c r="P14" s="36"/>
      <c r="Q14" s="36"/>
      <c r="V14" s="37"/>
      <c r="W14" s="37"/>
      <c r="X14" s="37"/>
      <c r="Y14" s="37"/>
      <c r="Z14" s="37"/>
      <c r="AA14" s="37"/>
      <c r="AB14" s="37"/>
    </row>
    <row r="15" spans="1:28" ht="14.15" customHeight="1" x14ac:dyDescent="0.25">
      <c r="A15" s="29"/>
      <c r="B15" s="54" t="s">
        <v>61</v>
      </c>
      <c r="C15" s="52">
        <v>0</v>
      </c>
      <c r="D15" s="21">
        <v>0</v>
      </c>
      <c r="E15" s="21">
        <v>0</v>
      </c>
      <c r="F15" s="19">
        <v>0</v>
      </c>
      <c r="G15" s="21"/>
      <c r="H15" s="19"/>
      <c r="I15" s="19"/>
      <c r="J15" s="19"/>
      <c r="K15" s="19"/>
      <c r="L15" s="19"/>
      <c r="M15" s="19"/>
      <c r="N15" s="38"/>
      <c r="O15" s="35"/>
      <c r="P15" s="36"/>
      <c r="Q15" s="36"/>
      <c r="V15" s="37"/>
      <c r="W15" s="37"/>
      <c r="X15" s="37"/>
      <c r="Y15" s="37"/>
      <c r="Z15" s="37"/>
      <c r="AA15" s="37"/>
      <c r="AB15" s="37"/>
    </row>
    <row r="16" spans="1:28" ht="14.15" customHeight="1" x14ac:dyDescent="0.25">
      <c r="A16" s="29"/>
      <c r="B16" s="54" t="s">
        <v>60</v>
      </c>
      <c r="C16" s="52">
        <v>0</v>
      </c>
      <c r="D16" s="21">
        <v>0</v>
      </c>
      <c r="E16" s="21">
        <v>0</v>
      </c>
      <c r="F16" s="19">
        <v>0</v>
      </c>
      <c r="G16" s="21"/>
      <c r="H16" s="19"/>
      <c r="I16" s="19"/>
      <c r="J16" s="19"/>
      <c r="K16" s="19"/>
      <c r="L16" s="19"/>
      <c r="M16" s="19"/>
      <c r="N16" s="38"/>
      <c r="O16" s="35"/>
      <c r="P16" s="36"/>
      <c r="Q16" s="36"/>
      <c r="V16" s="37"/>
      <c r="W16" s="37"/>
      <c r="X16" s="37"/>
      <c r="Y16" s="37"/>
      <c r="Z16" s="37"/>
      <c r="AA16" s="37"/>
      <c r="AB16" s="37"/>
    </row>
    <row r="17" spans="1:28" ht="14.15" customHeight="1" thickBot="1" x14ac:dyDescent="0.3">
      <c r="A17" s="87"/>
      <c r="B17" s="88" t="s">
        <v>64</v>
      </c>
      <c r="C17" s="89">
        <f>SUM(C13:C16)</f>
        <v>12555.812819999999</v>
      </c>
      <c r="D17" s="89">
        <f t="shared" ref="D17:N17" si="10">SUM(D13:D16)</f>
        <v>10370.446299999998</v>
      </c>
      <c r="E17" s="89">
        <f t="shared" si="10"/>
        <v>11335.57899</v>
      </c>
      <c r="F17" s="89">
        <f t="shared" si="10"/>
        <v>11244.13895</v>
      </c>
      <c r="G17" s="89">
        <f t="shared" si="10"/>
        <v>0</v>
      </c>
      <c r="H17" s="89">
        <f t="shared" si="10"/>
        <v>0</v>
      </c>
      <c r="I17" s="89">
        <f t="shared" si="10"/>
        <v>0</v>
      </c>
      <c r="J17" s="89">
        <f t="shared" si="10"/>
        <v>0</v>
      </c>
      <c r="K17" s="89">
        <f t="shared" si="10"/>
        <v>0</v>
      </c>
      <c r="L17" s="89">
        <f t="shared" si="10"/>
        <v>0</v>
      </c>
      <c r="M17" s="89">
        <f t="shared" si="10"/>
        <v>0</v>
      </c>
      <c r="N17" s="90">
        <f t="shared" si="10"/>
        <v>0</v>
      </c>
    </row>
    <row r="18" spans="1:28" ht="14.15" customHeight="1" x14ac:dyDescent="0.25">
      <c r="A18" s="72" t="s">
        <v>37</v>
      </c>
      <c r="B18" s="73"/>
      <c r="C18" s="86">
        <f>C38</f>
        <v>11378.041659999999</v>
      </c>
      <c r="D18" s="86">
        <f t="shared" ref="D18:N18" si="11">D38</f>
        <v>10410.60377</v>
      </c>
      <c r="E18" s="86">
        <f t="shared" si="11"/>
        <v>11586.91361</v>
      </c>
      <c r="F18" s="86">
        <f t="shared" si="11"/>
        <v>11563.82069</v>
      </c>
      <c r="G18" s="86">
        <f t="shared" si="11"/>
        <v>0</v>
      </c>
      <c r="H18" s="86">
        <f t="shared" si="11"/>
        <v>0</v>
      </c>
      <c r="I18" s="86">
        <f t="shared" si="11"/>
        <v>0</v>
      </c>
      <c r="J18" s="86">
        <f t="shared" si="11"/>
        <v>0</v>
      </c>
      <c r="K18" s="86">
        <f t="shared" si="11"/>
        <v>0</v>
      </c>
      <c r="L18" s="86">
        <f t="shared" si="11"/>
        <v>0</v>
      </c>
      <c r="M18" s="86">
        <f t="shared" si="11"/>
        <v>0</v>
      </c>
      <c r="N18" s="176">
        <f t="shared" si="11"/>
        <v>0</v>
      </c>
    </row>
    <row r="19" spans="1:28" ht="14.15" customHeight="1" x14ac:dyDescent="0.25">
      <c r="A19" s="30"/>
      <c r="B19" s="56" t="s">
        <v>89</v>
      </c>
      <c r="C19" s="20">
        <v>5663.484300000001</v>
      </c>
      <c r="D19" s="21">
        <v>5698.8390900000004</v>
      </c>
      <c r="E19" s="21">
        <v>5560.8354600000002</v>
      </c>
      <c r="F19" s="21">
        <v>5830.2223300000005</v>
      </c>
      <c r="G19" s="21"/>
      <c r="H19" s="21"/>
      <c r="I19" s="21"/>
      <c r="J19" s="21"/>
      <c r="K19" s="19"/>
      <c r="L19" s="21"/>
      <c r="M19" s="21"/>
      <c r="N19" s="39"/>
      <c r="P19" s="40"/>
      <c r="V19" s="37"/>
      <c r="W19" s="37"/>
      <c r="X19" s="37"/>
      <c r="Y19" s="37"/>
      <c r="Z19" s="37"/>
      <c r="AA19" s="37"/>
      <c r="AB19" s="37"/>
    </row>
    <row r="20" spans="1:28" ht="14.15" customHeight="1" x14ac:dyDescent="0.25">
      <c r="A20" s="31"/>
      <c r="B20" s="57" t="s">
        <v>90</v>
      </c>
      <c r="C20" s="20">
        <v>1450.8435099999997</v>
      </c>
      <c r="D20" s="21">
        <v>1540.5282599999998</v>
      </c>
      <c r="E20" s="21">
        <v>1493.7093199999999</v>
      </c>
      <c r="F20" s="21">
        <v>1567.6207200000001</v>
      </c>
      <c r="G20" s="21"/>
      <c r="H20" s="21"/>
      <c r="I20" s="21"/>
      <c r="J20" s="21"/>
      <c r="K20" s="19"/>
      <c r="L20" s="21"/>
      <c r="M20" s="21"/>
      <c r="N20" s="39"/>
      <c r="P20" s="40"/>
      <c r="V20" s="37"/>
      <c r="W20" s="37"/>
      <c r="X20" s="37"/>
      <c r="Y20" s="37"/>
      <c r="Z20" s="37"/>
      <c r="AA20" s="37"/>
      <c r="AB20" s="37"/>
    </row>
    <row r="21" spans="1:28" ht="14.15" customHeight="1" x14ac:dyDescent="0.25">
      <c r="A21" s="30"/>
      <c r="B21" s="56" t="s">
        <v>38</v>
      </c>
      <c r="C21" s="20">
        <v>0</v>
      </c>
      <c r="D21" s="21">
        <v>5.4390599999999996</v>
      </c>
      <c r="E21" s="21">
        <v>0</v>
      </c>
      <c r="F21" s="21">
        <v>0</v>
      </c>
      <c r="G21" s="21"/>
      <c r="H21" s="21"/>
      <c r="I21" s="21"/>
      <c r="J21" s="41"/>
      <c r="K21" s="19"/>
      <c r="L21" s="21"/>
      <c r="M21" s="21"/>
      <c r="N21" s="39"/>
      <c r="V21" s="37"/>
      <c r="W21" s="37"/>
      <c r="X21" s="37"/>
      <c r="Y21" s="37"/>
      <c r="Z21" s="37"/>
      <c r="AA21" s="37"/>
      <c r="AB21" s="37"/>
    </row>
    <row r="22" spans="1:28" ht="14.15" customHeight="1" x14ac:dyDescent="0.25">
      <c r="A22" s="80"/>
      <c r="B22" s="81" t="s">
        <v>39</v>
      </c>
      <c r="C22" s="82">
        <f>SUM(C19:C21)</f>
        <v>7114.3278100000007</v>
      </c>
      <c r="D22" s="82">
        <f t="shared" ref="D22:N22" si="12">SUM(D19:D21)</f>
        <v>7244.8064100000001</v>
      </c>
      <c r="E22" s="82">
        <f t="shared" si="12"/>
        <v>7054.5447800000002</v>
      </c>
      <c r="F22" s="82">
        <f t="shared" si="12"/>
        <v>7397.8430500000004</v>
      </c>
      <c r="G22" s="82">
        <f t="shared" si="12"/>
        <v>0</v>
      </c>
      <c r="H22" s="82">
        <f t="shared" si="12"/>
        <v>0</v>
      </c>
      <c r="I22" s="82">
        <f t="shared" si="12"/>
        <v>0</v>
      </c>
      <c r="J22" s="82">
        <f t="shared" si="12"/>
        <v>0</v>
      </c>
      <c r="K22" s="82">
        <f t="shared" si="12"/>
        <v>0</v>
      </c>
      <c r="L22" s="82">
        <f t="shared" si="12"/>
        <v>0</v>
      </c>
      <c r="M22" s="82">
        <f t="shared" si="12"/>
        <v>0</v>
      </c>
      <c r="N22" s="83">
        <f t="shared" si="12"/>
        <v>0</v>
      </c>
    </row>
    <row r="23" spans="1:28" ht="14.15" customHeight="1" x14ac:dyDescent="0.25">
      <c r="A23" s="32"/>
      <c r="B23" s="56" t="s">
        <v>21</v>
      </c>
      <c r="C23" s="20">
        <v>2304.1300100000003</v>
      </c>
      <c r="D23" s="21">
        <v>1639.11626</v>
      </c>
      <c r="E23" s="21">
        <v>1883.92248</v>
      </c>
      <c r="F23" s="21">
        <v>1631.3039200000003</v>
      </c>
      <c r="G23" s="21"/>
      <c r="H23" s="21"/>
      <c r="I23" s="21"/>
      <c r="J23" s="19"/>
      <c r="K23" s="19"/>
      <c r="L23" s="21"/>
      <c r="M23" s="21"/>
      <c r="N23" s="39"/>
      <c r="V23" s="37"/>
      <c r="W23" s="37"/>
      <c r="X23" s="37"/>
      <c r="Y23" s="37"/>
      <c r="Z23" s="37"/>
      <c r="AA23" s="37"/>
      <c r="AB23" s="37"/>
    </row>
    <row r="24" spans="1:28" ht="14.15" customHeight="1" x14ac:dyDescent="0.25">
      <c r="A24" s="32"/>
      <c r="B24" s="56" t="s">
        <v>83</v>
      </c>
      <c r="C24" s="20">
        <v>151.57751000000002</v>
      </c>
      <c r="D24" s="21">
        <v>124.67325</v>
      </c>
      <c r="E24" s="21">
        <v>137.45546999999999</v>
      </c>
      <c r="F24" s="21">
        <v>136.50689000000003</v>
      </c>
      <c r="G24" s="21"/>
      <c r="H24" s="21"/>
      <c r="I24" s="21"/>
      <c r="J24" s="19"/>
      <c r="K24" s="19"/>
      <c r="L24" s="21"/>
      <c r="M24" s="21"/>
      <c r="N24" s="39"/>
      <c r="V24" s="37"/>
      <c r="W24" s="37"/>
      <c r="X24" s="37"/>
      <c r="Y24" s="37"/>
      <c r="Z24" s="37"/>
      <c r="AA24" s="37"/>
      <c r="AB24" s="37"/>
    </row>
    <row r="25" spans="1:28" ht="14.15" customHeight="1" x14ac:dyDescent="0.25">
      <c r="A25" s="32"/>
      <c r="B25" s="56" t="s">
        <v>84</v>
      </c>
      <c r="C25" s="20">
        <v>78.407210000000006</v>
      </c>
      <c r="D25" s="21">
        <v>18.100750000000001</v>
      </c>
      <c r="E25" s="21">
        <v>48.645509999999994</v>
      </c>
      <c r="F25" s="21">
        <v>83.374210000000005</v>
      </c>
      <c r="G25" s="21"/>
      <c r="H25" s="21"/>
      <c r="I25" s="21"/>
      <c r="J25" s="19"/>
      <c r="K25" s="19"/>
      <c r="L25" s="21"/>
      <c r="M25" s="21"/>
      <c r="N25" s="39"/>
      <c r="V25" s="37"/>
      <c r="W25" s="37"/>
      <c r="X25" s="37"/>
      <c r="Y25" s="37"/>
      <c r="Z25" s="37"/>
      <c r="AA25" s="37"/>
      <c r="AB25" s="37"/>
    </row>
    <row r="26" spans="1:28" ht="14.15" customHeight="1" x14ac:dyDescent="0.25">
      <c r="A26" s="32"/>
      <c r="B26" s="56" t="s">
        <v>86</v>
      </c>
      <c r="C26" s="20">
        <v>688.80966999999987</v>
      </c>
      <c r="D26" s="21">
        <v>129.91812000000002</v>
      </c>
      <c r="E26" s="21">
        <v>667.87230999999997</v>
      </c>
      <c r="F26" s="21">
        <v>522.65431000000001</v>
      </c>
      <c r="G26" s="21"/>
      <c r="H26" s="21"/>
      <c r="I26" s="21"/>
      <c r="J26" s="19"/>
      <c r="K26" s="19"/>
      <c r="L26" s="21"/>
      <c r="M26" s="21"/>
      <c r="N26" s="39"/>
      <c r="V26" s="37"/>
      <c r="W26" s="37"/>
      <c r="X26" s="37"/>
      <c r="Y26" s="37"/>
      <c r="Z26" s="37"/>
      <c r="AA26" s="37"/>
      <c r="AB26" s="37"/>
    </row>
    <row r="27" spans="1:28" ht="14.15" customHeight="1" x14ac:dyDescent="0.25">
      <c r="A27" s="32"/>
      <c r="B27" s="56" t="s">
        <v>22</v>
      </c>
      <c r="C27" s="20">
        <v>296.66482000000008</v>
      </c>
      <c r="D27" s="21">
        <v>155.11607000000001</v>
      </c>
      <c r="E27" s="21">
        <v>264.12146999999999</v>
      </c>
      <c r="F27" s="21">
        <v>225.99212000000006</v>
      </c>
      <c r="G27" s="21"/>
      <c r="H27" s="21"/>
      <c r="I27" s="21"/>
      <c r="J27" s="19"/>
      <c r="K27" s="19"/>
      <c r="L27" s="21"/>
      <c r="M27" s="21"/>
      <c r="N27" s="39"/>
      <c r="Y27" s="40"/>
      <c r="AB27" s="37"/>
    </row>
    <row r="28" spans="1:28" ht="14.15" customHeight="1" x14ac:dyDescent="0.25">
      <c r="A28" s="80"/>
      <c r="B28" s="81" t="s">
        <v>23</v>
      </c>
      <c r="C28" s="82">
        <f t="shared" ref="C28:E28" si="13">SUM(C23:C27)</f>
        <v>3519.5892199999998</v>
      </c>
      <c r="D28" s="82">
        <f t="shared" si="13"/>
        <v>2066.92445</v>
      </c>
      <c r="E28" s="82">
        <f t="shared" si="13"/>
        <v>3002.0172400000001</v>
      </c>
      <c r="F28" s="82">
        <f t="shared" ref="F28:N28" si="14">SUM(F23:F27)</f>
        <v>2599.8314500000001</v>
      </c>
      <c r="G28" s="82">
        <f t="shared" si="14"/>
        <v>0</v>
      </c>
      <c r="H28" s="82">
        <f t="shared" si="14"/>
        <v>0</v>
      </c>
      <c r="I28" s="82">
        <f t="shared" si="14"/>
        <v>0</v>
      </c>
      <c r="J28" s="82">
        <f t="shared" si="14"/>
        <v>0</v>
      </c>
      <c r="K28" s="82">
        <f t="shared" si="14"/>
        <v>0</v>
      </c>
      <c r="L28" s="82">
        <f t="shared" si="14"/>
        <v>0</v>
      </c>
      <c r="M28" s="82">
        <f t="shared" si="14"/>
        <v>0</v>
      </c>
      <c r="N28" s="83">
        <f t="shared" si="14"/>
        <v>0</v>
      </c>
      <c r="O28" s="42"/>
    </row>
    <row r="29" spans="1:28" ht="14.15" customHeight="1" x14ac:dyDescent="0.25">
      <c r="A29" s="29"/>
      <c r="B29" s="56" t="s">
        <v>40</v>
      </c>
      <c r="C29" s="52">
        <v>59.443910000000002</v>
      </c>
      <c r="D29" s="21">
        <v>406.53621000000004</v>
      </c>
      <c r="E29" s="21">
        <v>494.96276</v>
      </c>
      <c r="F29" s="21">
        <v>299.68432000000001</v>
      </c>
      <c r="G29" s="21"/>
      <c r="H29" s="21"/>
      <c r="I29" s="21"/>
      <c r="J29" s="19"/>
      <c r="K29" s="19"/>
      <c r="L29" s="21"/>
      <c r="M29" s="21"/>
      <c r="N29" s="39"/>
      <c r="O29" s="42"/>
      <c r="AB29" s="37"/>
    </row>
    <row r="30" spans="1:28" ht="14.15" customHeight="1" x14ac:dyDescent="0.25">
      <c r="A30" s="32"/>
      <c r="B30" s="56" t="s">
        <v>41</v>
      </c>
      <c r="C30" s="20">
        <v>11.304889999999999</v>
      </c>
      <c r="D30" s="21">
        <v>1.9645999999999999</v>
      </c>
      <c r="E30" s="21">
        <v>9.4947900000000001</v>
      </c>
      <c r="F30" s="21">
        <v>11.23302</v>
      </c>
      <c r="G30" s="21"/>
      <c r="H30" s="21"/>
      <c r="I30" s="21"/>
      <c r="J30" s="19"/>
      <c r="K30" s="19"/>
      <c r="L30" s="21"/>
      <c r="M30" s="21"/>
      <c r="N30" s="39"/>
      <c r="O30" s="42"/>
      <c r="AB30" s="37"/>
    </row>
    <row r="31" spans="1:28" ht="14.15" customHeight="1" x14ac:dyDescent="0.25">
      <c r="A31" s="32"/>
      <c r="B31" s="56" t="s">
        <v>42</v>
      </c>
      <c r="C31" s="20">
        <v>29.47878</v>
      </c>
      <c r="D31" s="21">
        <v>11.779380000000002</v>
      </c>
      <c r="E31" s="21">
        <v>29.041950000000003</v>
      </c>
      <c r="F31" s="21">
        <v>45.232430000000001</v>
      </c>
      <c r="G31" s="21"/>
      <c r="H31" s="21"/>
      <c r="I31" s="21"/>
      <c r="J31" s="19"/>
      <c r="K31" s="19"/>
      <c r="L31" s="21"/>
      <c r="M31" s="21"/>
      <c r="N31" s="39"/>
      <c r="O31" s="42"/>
      <c r="Y31" s="40"/>
      <c r="AB31" s="37"/>
    </row>
    <row r="32" spans="1:28" ht="14.15" customHeight="1" x14ac:dyDescent="0.25">
      <c r="A32" s="32"/>
      <c r="B32" s="56" t="s">
        <v>43</v>
      </c>
      <c r="C32" s="20">
        <v>6.6631599999999995</v>
      </c>
      <c r="D32" s="21">
        <v>9.1259599999999992</v>
      </c>
      <c r="E32" s="21">
        <v>7.7351599999999996</v>
      </c>
      <c r="F32" s="21">
        <v>40.432600000000001</v>
      </c>
      <c r="G32" s="21"/>
      <c r="H32" s="21"/>
      <c r="I32" s="21"/>
      <c r="J32" s="19"/>
      <c r="K32" s="19"/>
      <c r="L32" s="21"/>
      <c r="M32" s="21"/>
      <c r="N32" s="39"/>
      <c r="O32" s="42"/>
      <c r="AB32" s="37"/>
    </row>
    <row r="33" spans="1:28" ht="14.15" customHeight="1" x14ac:dyDescent="0.25">
      <c r="A33" s="32"/>
      <c r="B33" s="56" t="s">
        <v>44</v>
      </c>
      <c r="C33" s="20">
        <v>36.266400000000004</v>
      </c>
      <c r="D33" s="21">
        <v>2.4984999999999999</v>
      </c>
      <c r="E33" s="21">
        <v>24.61504</v>
      </c>
      <c r="F33" s="21">
        <v>6.9140399999999991</v>
      </c>
      <c r="G33" s="21"/>
      <c r="H33" s="21"/>
      <c r="I33" s="21"/>
      <c r="J33" s="19"/>
      <c r="K33" s="19"/>
      <c r="L33" s="21"/>
      <c r="M33" s="21"/>
      <c r="N33" s="39"/>
      <c r="AB33" s="37"/>
    </row>
    <row r="34" spans="1:28" ht="14.15" customHeight="1" x14ac:dyDescent="0.25">
      <c r="A34" s="80"/>
      <c r="B34" s="81" t="s">
        <v>45</v>
      </c>
      <c r="C34" s="84">
        <f>SUM(C30:C33)</f>
        <v>83.71323000000001</v>
      </c>
      <c r="D34" s="84">
        <f t="shared" ref="D34:F34" si="15">SUM(D30:D33)</f>
        <v>25.36844</v>
      </c>
      <c r="E34" s="84">
        <f t="shared" si="15"/>
        <v>70.88694000000001</v>
      </c>
      <c r="F34" s="84">
        <f t="shared" si="15"/>
        <v>103.81209000000001</v>
      </c>
      <c r="G34" s="84">
        <f t="shared" ref="G34:N34" si="16">SUM(G30:G33)</f>
        <v>0</v>
      </c>
      <c r="H34" s="84">
        <f t="shared" si="16"/>
        <v>0</v>
      </c>
      <c r="I34" s="84">
        <f t="shared" si="16"/>
        <v>0</v>
      </c>
      <c r="J34" s="84">
        <f t="shared" si="16"/>
        <v>0</v>
      </c>
      <c r="K34" s="84">
        <f t="shared" si="16"/>
        <v>0</v>
      </c>
      <c r="L34" s="84">
        <f t="shared" si="16"/>
        <v>0</v>
      </c>
      <c r="M34" s="84">
        <f t="shared" si="16"/>
        <v>0</v>
      </c>
      <c r="N34" s="85">
        <f t="shared" si="16"/>
        <v>0</v>
      </c>
    </row>
    <row r="35" spans="1:28" ht="14.15" customHeight="1" x14ac:dyDescent="0.25">
      <c r="A35" s="29"/>
      <c r="B35" s="56" t="s">
        <v>46</v>
      </c>
      <c r="C35" s="18">
        <v>600.96749</v>
      </c>
      <c r="D35" s="34">
        <v>666.9682600000001</v>
      </c>
      <c r="E35" s="34">
        <v>964.50189</v>
      </c>
      <c r="F35" s="21">
        <v>1162.64978</v>
      </c>
      <c r="G35" s="21"/>
      <c r="H35" s="21"/>
      <c r="I35" s="21"/>
      <c r="J35" s="19"/>
      <c r="K35" s="19"/>
      <c r="L35" s="21"/>
      <c r="M35" s="21"/>
      <c r="N35" s="39"/>
      <c r="AB35" s="37"/>
    </row>
    <row r="36" spans="1:28" ht="14.15" customHeight="1" x14ac:dyDescent="0.25">
      <c r="A36" s="29"/>
      <c r="B36" s="56" t="s">
        <v>62</v>
      </c>
      <c r="C36" s="53">
        <v>0</v>
      </c>
      <c r="D36" s="19">
        <v>0</v>
      </c>
      <c r="E36" s="19">
        <v>0</v>
      </c>
      <c r="F36" s="21">
        <v>0</v>
      </c>
      <c r="G36" s="21"/>
      <c r="H36" s="21"/>
      <c r="I36" s="21"/>
      <c r="J36" s="19"/>
      <c r="K36" s="19"/>
      <c r="L36" s="21"/>
      <c r="M36" s="21"/>
      <c r="N36" s="39"/>
      <c r="AB36" s="37"/>
    </row>
    <row r="37" spans="1:28" ht="14.15" customHeight="1" x14ac:dyDescent="0.25">
      <c r="A37" s="29"/>
      <c r="B37" s="56" t="s">
        <v>91</v>
      </c>
      <c r="C37" s="53">
        <v>0</v>
      </c>
      <c r="D37" s="19">
        <v>0</v>
      </c>
      <c r="E37" s="19">
        <v>0</v>
      </c>
      <c r="F37" s="21">
        <v>0</v>
      </c>
      <c r="G37" s="21"/>
      <c r="H37" s="21"/>
      <c r="I37" s="21"/>
      <c r="J37" s="19"/>
      <c r="K37" s="19"/>
      <c r="L37" s="21"/>
      <c r="M37" s="21"/>
      <c r="N37" s="39"/>
      <c r="AB37" s="37"/>
    </row>
    <row r="38" spans="1:28" ht="14.15" customHeight="1" x14ac:dyDescent="0.25">
      <c r="A38" s="91"/>
      <c r="B38" s="92" t="s">
        <v>88</v>
      </c>
      <c r="C38" s="93">
        <f>C22+C28+C29+C34+C35+C36+C37</f>
        <v>11378.041659999999</v>
      </c>
      <c r="D38" s="93">
        <f>D22+D28+D29+D34+D35+D36+D37</f>
        <v>10410.60377</v>
      </c>
      <c r="E38" s="93">
        <f t="shared" ref="E38:N38" si="17">E37+E36+E35+E34+E29+E28+E22</f>
        <v>11586.91361</v>
      </c>
      <c r="F38" s="93">
        <f t="shared" si="17"/>
        <v>11563.82069</v>
      </c>
      <c r="G38" s="93">
        <f t="shared" si="17"/>
        <v>0</v>
      </c>
      <c r="H38" s="93">
        <f t="shared" si="17"/>
        <v>0</v>
      </c>
      <c r="I38" s="93">
        <f t="shared" si="17"/>
        <v>0</v>
      </c>
      <c r="J38" s="93">
        <f t="shared" si="17"/>
        <v>0</v>
      </c>
      <c r="K38" s="93">
        <f t="shared" si="17"/>
        <v>0</v>
      </c>
      <c r="L38" s="93">
        <f t="shared" si="17"/>
        <v>0</v>
      </c>
      <c r="M38" s="93">
        <f t="shared" si="17"/>
        <v>0</v>
      </c>
      <c r="N38" s="94">
        <f t="shared" si="17"/>
        <v>0</v>
      </c>
      <c r="Y38" s="40"/>
    </row>
    <row r="39" spans="1:28" ht="14.15" customHeight="1" thickBot="1" x14ac:dyDescent="0.3">
      <c r="A39" s="59"/>
      <c r="B39" s="58" t="s">
        <v>47</v>
      </c>
      <c r="C39" s="33">
        <f>C17-C38</f>
        <v>1177.7711600000002</v>
      </c>
      <c r="D39" s="33">
        <f>D17-D38</f>
        <v>-40.157470000001922</v>
      </c>
      <c r="E39" s="33">
        <f t="shared" ref="E39:N39" si="18">E17-E38</f>
        <v>-251.33461999999963</v>
      </c>
      <c r="F39" s="33">
        <f t="shared" si="18"/>
        <v>-319.68173999999999</v>
      </c>
      <c r="G39" s="33">
        <f t="shared" si="18"/>
        <v>0</v>
      </c>
      <c r="H39" s="33">
        <f t="shared" si="18"/>
        <v>0</v>
      </c>
      <c r="I39" s="33">
        <f t="shared" si="18"/>
        <v>0</v>
      </c>
      <c r="J39" s="33">
        <f t="shared" si="18"/>
        <v>0</v>
      </c>
      <c r="K39" s="33">
        <f t="shared" si="18"/>
        <v>0</v>
      </c>
      <c r="L39" s="33">
        <f t="shared" si="18"/>
        <v>0</v>
      </c>
      <c r="M39" s="33">
        <f t="shared" si="18"/>
        <v>0</v>
      </c>
      <c r="N39" s="50">
        <f t="shared" si="18"/>
        <v>0</v>
      </c>
      <c r="Y39" s="37"/>
    </row>
    <row r="40" spans="1:28" ht="18" customHeight="1" thickBot="1" x14ac:dyDescent="0.4">
      <c r="A40" s="203" t="s">
        <v>50</v>
      </c>
      <c r="B40" s="204"/>
      <c r="C40" s="105">
        <f>C3+C17-C38</f>
        <v>2655.8960900000002</v>
      </c>
      <c r="D40" s="105">
        <f>D3+D17-D38</f>
        <v>2615.7386199999983</v>
      </c>
      <c r="E40" s="105">
        <f t="shared" ref="E40:M40" si="19">E3+E17-E38</f>
        <v>2364.4039999999986</v>
      </c>
      <c r="F40" s="105">
        <f>F3+F17-F38</f>
        <v>2044.7222599999986</v>
      </c>
      <c r="G40" s="105">
        <f t="shared" si="19"/>
        <v>2044.7222599999986</v>
      </c>
      <c r="H40" s="105">
        <f t="shared" si="19"/>
        <v>2044.7222599999986</v>
      </c>
      <c r="I40" s="105">
        <f t="shared" si="19"/>
        <v>2044.7222599999986</v>
      </c>
      <c r="J40" s="105">
        <f t="shared" si="19"/>
        <v>2044.7222599999986</v>
      </c>
      <c r="K40" s="105">
        <f t="shared" si="19"/>
        <v>2044.7222599999986</v>
      </c>
      <c r="L40" s="105">
        <f t="shared" si="19"/>
        <v>2044.7222599999986</v>
      </c>
      <c r="M40" s="105">
        <f t="shared" si="19"/>
        <v>2044.7222599999986</v>
      </c>
      <c r="N40" s="106">
        <f t="shared" ref="N40" si="20">N3+N17-N38</f>
        <v>2044.7222599999986</v>
      </c>
    </row>
    <row r="41" spans="1:28" ht="18" customHeight="1" x14ac:dyDescent="0.35">
      <c r="A41" s="26"/>
      <c r="B41" s="10"/>
      <c r="C41" s="27"/>
      <c r="D41" s="28"/>
      <c r="E41" s="28"/>
      <c r="F41" s="28"/>
      <c r="G41" s="28"/>
    </row>
    <row r="42" spans="1:28" x14ac:dyDescent="0.25">
      <c r="B42" t="s">
        <v>96</v>
      </c>
    </row>
  </sheetData>
  <mergeCells count="4">
    <mergeCell ref="A4:B4"/>
    <mergeCell ref="P12:Q12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Anna Cígerová</cp:lastModifiedBy>
  <cp:lastPrinted>2014-02-25T09:49:46Z</cp:lastPrinted>
  <dcterms:created xsi:type="dcterms:W3CDTF">2012-03-20T09:28:01Z</dcterms:created>
  <dcterms:modified xsi:type="dcterms:W3CDTF">2024-04-29T06:15:06Z</dcterms:modified>
</cp:coreProperties>
</file>