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gerova\Documents\Mesačné výsledky hospodárenia\2024\Máj 2024\"/>
    </mc:Choice>
  </mc:AlternateContent>
  <xr:revisionPtr revIDLastSave="0" documentId="8_{206D308E-B97E-4EF3-9CD1-0E22E95289E8}" xr6:coauthVersionLast="47" xr6:coauthVersionMax="47" xr10:uidLastSave="{00000000-0000-0000-0000-000000000000}"/>
  <bookViews>
    <workbookView xWindow="3630" yWindow="3630" windowWidth="18900" windowHeight="11055" activeTab="1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E11" i="3"/>
  <c r="E10" i="3"/>
  <c r="E9" i="3"/>
  <c r="E8" i="3"/>
  <c r="E7" i="3"/>
  <c r="E6" i="3"/>
  <c r="D22" i="3"/>
  <c r="D27" i="3" s="1"/>
  <c r="C22" i="3"/>
  <c r="C27" i="3" s="1"/>
  <c r="D9" i="3"/>
  <c r="D14" i="3" s="1"/>
  <c r="D28" i="3" s="1"/>
  <c r="D34" i="3" s="1"/>
  <c r="C9" i="3"/>
  <c r="C14" i="3" s="1"/>
  <c r="C28" i="3" s="1"/>
  <c r="C34" i="3" s="1"/>
  <c r="I17" i="4"/>
  <c r="J17" i="4"/>
  <c r="K17" i="4"/>
  <c r="L17" i="4"/>
  <c r="M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K13" i="4"/>
  <c r="L13" i="4"/>
  <c r="M13" i="4"/>
  <c r="N1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K14" i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H11" i="1" s="1"/>
  <c r="I4" i="1"/>
  <c r="I11" i="1" s="1"/>
  <c r="J4" i="1"/>
  <c r="K4" i="1"/>
  <c r="L4" i="1"/>
  <c r="L11" i="1" s="1"/>
  <c r="M4" i="1"/>
  <c r="N4" i="1"/>
  <c r="N11" i="1" s="1"/>
  <c r="C4" i="1"/>
  <c r="M21" i="1"/>
  <c r="K21" i="1"/>
  <c r="J21" i="1"/>
  <c r="F11" i="1" l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I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E40" i="4" l="1"/>
  <c r="F3" i="4" s="1"/>
  <c r="F40" i="4" s="1"/>
  <c r="G3" i="4" l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<sst xmlns="http://schemas.openxmlformats.org/spreadsheetml/2006/main" count="149" uniqueCount="132">
  <si>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</si>
  <si>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</si>
  <si>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</si>
  <si>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</si>
  <si>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</si>
  <si>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</si>
  <si>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</si>
  <si>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</si>
  <si>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</si>
  <si>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</si>
  <si>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</si>
  <si>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</si>
  <si>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</si>
  <si>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</si>
  <si>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</si>
  <si>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</si>
  <si>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</si>
  <si>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</si>
  <si>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</si>
  <si>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</si>
  <si>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</si>
  <si>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</si>
  <si>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</si>
  <si>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</si>
  <si>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</si>
  <si>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</si>
  <si>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</si>
  <si>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</si>
  <si>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</si>
  <si>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</si>
  <si>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</si>
  <si>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</si>
  <si>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</si>
  <si>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</si>
  <si>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</si>
  <si>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</si>
  <si>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</si>
  <si>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</si>
  <si>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</si>
  <si>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</si>
  <si>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</si>
  <si>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</si>
  <si>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</si>
  <si>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</si>
  <si>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</si>
  <si>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</si>
  <si>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</si>
  <si>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</si>
  <si>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</si>
  <si>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</si>
  <si>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</si>
  <si>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</si>
  <si>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</si>
  <si>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</si>
  <si>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</si>
  <si>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</si>
  <si>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</si>
  <si>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</si>
  <si>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</si>
  <si>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</si>
  <si>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</si>
  <si>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</si>
  <si>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</si>
  <si>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</si>
  <si>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</si>
  <si>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</si>
  <si>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</si>
  <si>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</si>
  <si>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</si>
  <si>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</si>
  <si>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</si>
  <si>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</si>
  <si>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</si>
  <si>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</si>
  <si>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</si>
  <si>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</si>
  <si>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</si>
  <si>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</si>
  <si>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</si>
  <si>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</si>
  <si>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</si>
  <si>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</si>
  <si>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</si>
  <si>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</si>
  <si>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</si>
  <si>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</si>
  <si>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</si>
  <si>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</si>
  <si>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</si>
  <si>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</si>
  <si>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</si>
  <si>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</si>
  <si>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</si>
  <si>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</si>
  <si>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</si>
  <si>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</si>
  <si>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</si>
  <si>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</si>
  <si>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</si>
  <si>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</si>
  <si>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</si>
  <si>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</si>
  <si>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</si>
  <si>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</si>
  <si>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</si>
  <si>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</si>
  <si>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</si>
  <si>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</si>
  <si>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</si>
  <si>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</si>
  <si>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</si>
  <si>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</si>
  <si>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</si>
  <si>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</si>
  <si>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</si>
  <si>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</si>
  <si>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>Výhľad 06_2024</t>
  </si>
  <si>
    <t>Výhľad 07_2024</t>
  </si>
  <si>
    <t>Výhľad 08_2024</t>
  </si>
  <si>
    <t>Výhľad 09_2024</t>
  </si>
  <si>
    <t>Výhľad 10_2024</t>
  </si>
  <si>
    <t>Výhľad 11_2024</t>
  </si>
  <si>
    <t>Výhľad 12_2024</t>
  </si>
  <si>
    <t xml:space="preserve">Mail: anna.cigerova@unm.sk, zuzana.vaslikova@unm.sk </t>
  </si>
  <si>
    <t>Skutočnosť 02_2024</t>
  </si>
  <si>
    <t>Skutočnosť 03_2024</t>
  </si>
  <si>
    <t>Skutočnosť 04_2024</t>
  </si>
  <si>
    <t>Máj 2024</t>
  </si>
  <si>
    <t>Máj</t>
  </si>
  <si>
    <t>Január-Máj</t>
  </si>
  <si>
    <r>
      <t xml:space="preserve">V položke "Počet hospitalizačných prípadov" je uvedený aj počet JZS (za máj </t>
    </r>
    <r>
      <rPr>
        <b/>
        <sz val="10"/>
        <color rgb="FF000000"/>
        <rFont val="Arial"/>
        <family val="2"/>
        <charset val="238"/>
      </rPr>
      <t>998</t>
    </r>
    <r>
      <rPr>
        <sz val="10"/>
        <color indexed="8"/>
        <rFont val="Arial"/>
        <family val="2"/>
        <charset val="238"/>
      </rPr>
      <t xml:space="preserve"> prípadov a za 1-5 </t>
    </r>
    <r>
      <rPr>
        <b/>
        <sz val="10"/>
        <color rgb="FF000000"/>
        <rFont val="Arial"/>
        <family val="2"/>
        <charset val="238"/>
      </rPr>
      <t>4 638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</si>
  <si>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Skutočnosť 05_2024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</si>
</sst>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7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10" fillId="0" borderId="0" applyFont="0" applyFill="0" applyBorder="0" applyAlignment="0" applyProtection="0"/>
    <xf numFmtId="0" fontId="22" fillId="0" borderId="0"/>
    <xf numFmtId="0" fontId="22" fillId="0" borderId="0"/>
    <xf numFmtId="0" fontId="11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212">
    <xf numFmtId="0" fontId="0" fillId="0" borderId="0" xfId="0"/>
    <xf numFmtId="49" fontId="0" fillId="0" borderId="0" xfId="0" applyNumberFormat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2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7" fillId="0" borderId="0" xfId="0" applyNumberFormat="1" applyFont="1" applyAlignment="1">
      <alignment horizontal="right"/>
    </xf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9" fillId="0" borderId="1" xfId="13" applyNumberFormat="1" applyFont="1" applyBorder="1" applyAlignment="1">
      <alignment horizontal="right"/>
    </xf>
    <xf numFmtId="3" fontId="19" fillId="0" borderId="1" xfId="0" applyNumberFormat="1" applyFont="1" applyBorder="1"/>
    <xf numFmtId="0" fontId="1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0" fillId="0" borderId="0" xfId="0" applyFont="1"/>
    <xf numFmtId="0" fontId="15" fillId="0" borderId="0" xfId="0" applyFont="1"/>
    <xf numFmtId="49" fontId="17" fillId="0" borderId="0" xfId="0" applyNumberFormat="1" applyFont="1" applyAlignment="1">
      <alignment horizontal="right"/>
    </xf>
    <xf numFmtId="3" fontId="16" fillId="0" borderId="0" xfId="0" applyNumberFormat="1" applyFont="1"/>
    <xf numFmtId="0" fontId="16" fillId="0" borderId="9" xfId="0" applyFont="1" applyBorder="1" applyAlignment="1">
      <alignment horizontal="center"/>
    </xf>
    <xf numFmtId="16" fontId="16" fillId="0" borderId="9" xfId="0" applyNumberFormat="1" applyFont="1" applyBorder="1"/>
    <xf numFmtId="16" fontId="19" fillId="0" borderId="9" xfId="0" applyNumberFormat="1" applyFont="1" applyBorder="1"/>
    <xf numFmtId="16" fontId="16" fillId="0" borderId="9" xfId="0" applyNumberFormat="1" applyFont="1" applyBorder="1" applyAlignment="1">
      <alignment horizontal="center"/>
    </xf>
    <xf numFmtId="3" fontId="16" fillId="4" borderId="5" xfId="0" applyNumberFormat="1" applyFont="1" applyFill="1" applyBorder="1" applyAlignment="1">
      <alignment horizontal="right"/>
    </xf>
    <xf numFmtId="3" fontId="16" fillId="5" borderId="1" xfId="0" applyNumberFormat="1" applyFont="1" applyFill="1" applyBorder="1"/>
    <xf numFmtId="0" fontId="16" fillId="0" borderId="0" xfId="0" applyFont="1"/>
    <xf numFmtId="3" fontId="0" fillId="0" borderId="0" xfId="0" applyNumberFormat="1"/>
    <xf numFmtId="3" fontId="11" fillId="0" borderId="0" xfId="0" applyNumberFormat="1" applyFont="1"/>
    <xf numFmtId="3" fontId="16" fillId="0" borderId="10" xfId="0" applyNumberFormat="1" applyFont="1" applyBorder="1"/>
    <xf numFmtId="3" fontId="19" fillId="0" borderId="10" xfId="0" applyNumberFormat="1" applyFont="1" applyBorder="1"/>
    <xf numFmtId="4" fontId="0" fillId="0" borderId="0" xfId="0" applyNumberFormat="1"/>
    <xf numFmtId="3" fontId="19" fillId="3" borderId="1" xfId="0" applyNumberFormat="1" applyFont="1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4" xfId="0" applyFont="1" applyBorder="1"/>
    <xf numFmtId="0" fontId="0" fillId="0" borderId="14" xfId="0" applyBorder="1"/>
    <xf numFmtId="49" fontId="7" fillId="0" borderId="15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6" fillId="4" borderId="25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9" fillId="0" borderId="1" xfId="13" applyNumberFormat="1" applyFont="1" applyFill="1" applyBorder="1" applyAlignment="1">
      <alignment horizontal="right"/>
    </xf>
    <xf numFmtId="3" fontId="16" fillId="0" borderId="1" xfId="13" applyNumberFormat="1" applyFont="1" applyFill="1" applyBorder="1" applyAlignment="1">
      <alignment horizontal="right"/>
    </xf>
    <xf numFmtId="0" fontId="16" fillId="0" borderId="2" xfId="0" applyFont="1" applyBorder="1"/>
    <xf numFmtId="0" fontId="17" fillId="0" borderId="9" xfId="0" applyFont="1" applyBorder="1"/>
    <xf numFmtId="0" fontId="16" fillId="0" borderId="2" xfId="0" applyFont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2" xfId="0" applyFont="1" applyBorder="1"/>
    <xf numFmtId="0" fontId="16" fillId="0" borderId="27" xfId="0" applyFont="1" applyBorder="1"/>
    <xf numFmtId="3" fontId="16" fillId="0" borderId="13" xfId="0" applyNumberFormat="1" applyFont="1" applyBorder="1" applyAlignment="1">
      <alignment horizontal="right"/>
    </xf>
    <xf numFmtId="3" fontId="16" fillId="0" borderId="13" xfId="0" applyNumberFormat="1" applyFont="1" applyBorder="1"/>
    <xf numFmtId="3" fontId="19" fillId="0" borderId="13" xfId="0" applyNumberFormat="1" applyFont="1" applyBorder="1"/>
    <xf numFmtId="3" fontId="16" fillId="0" borderId="24" xfId="0" applyNumberFormat="1" applyFont="1" applyBorder="1"/>
    <xf numFmtId="0" fontId="7" fillId="11" borderId="1" xfId="0" applyFont="1" applyFill="1" applyBorder="1"/>
    <xf numFmtId="0" fontId="9" fillId="15" borderId="3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 wrapText="1"/>
    </xf>
    <xf numFmtId="0" fontId="17" fillId="14" borderId="7" xfId="0" applyFont="1" applyFill="1" applyBorder="1"/>
    <xf numFmtId="0" fontId="16" fillId="14" borderId="8" xfId="0" applyFont="1" applyFill="1" applyBorder="1"/>
    <xf numFmtId="0" fontId="17" fillId="16" borderId="7" xfId="0" applyFont="1" applyFill="1" applyBorder="1"/>
    <xf numFmtId="0" fontId="16" fillId="16" borderId="8" xfId="0" applyFont="1" applyFill="1" applyBorder="1"/>
    <xf numFmtId="0" fontId="16" fillId="8" borderId="9" xfId="0" applyFont="1" applyFill="1" applyBorder="1" applyAlignment="1">
      <alignment horizontal="center"/>
    </xf>
    <xf numFmtId="0" fontId="16" fillId="8" borderId="2" xfId="0" applyFont="1" applyFill="1" applyBorder="1"/>
    <xf numFmtId="3" fontId="19" fillId="8" borderId="1" xfId="13" applyNumberFormat="1" applyFont="1" applyFill="1" applyBorder="1" applyAlignment="1">
      <alignment horizontal="right"/>
    </xf>
    <xf numFmtId="3" fontId="19" fillId="8" borderId="10" xfId="13" applyNumberFormat="1" applyFont="1" applyFill="1" applyBorder="1" applyAlignment="1">
      <alignment horizontal="right"/>
    </xf>
    <xf numFmtId="0" fontId="16" fillId="7" borderId="9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/>
    </xf>
    <xf numFmtId="3" fontId="19" fillId="7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9" fillId="14" borderId="8" xfId="13" applyNumberFormat="1" applyFont="1" applyFill="1" applyBorder="1" applyAlignment="1">
      <alignment horizontal="right"/>
    </xf>
    <xf numFmtId="0" fontId="16" fillId="16" borderId="12" xfId="0" applyFont="1" applyFill="1" applyBorder="1" applyAlignment="1">
      <alignment horizontal="center"/>
    </xf>
    <xf numFmtId="0" fontId="16" fillId="16" borderId="27" xfId="0" applyFont="1" applyFill="1" applyBorder="1"/>
    <xf numFmtId="3" fontId="19" fillId="16" borderId="13" xfId="0" applyNumberFormat="1" applyFont="1" applyFill="1" applyBorder="1"/>
    <xf numFmtId="3" fontId="19" fillId="16" borderId="24" xfId="0" applyNumberFormat="1" applyFont="1" applyFill="1" applyBorder="1"/>
    <xf numFmtId="0" fontId="16" fillId="14" borderId="9" xfId="0" applyFont="1" applyFill="1" applyBorder="1" applyAlignment="1">
      <alignment horizontal="center"/>
    </xf>
    <xf numFmtId="0" fontId="16" fillId="14" borderId="2" xfId="0" applyFont="1" applyFill="1" applyBorder="1"/>
    <xf numFmtId="3" fontId="16" fillId="14" borderId="1" xfId="13" applyNumberFormat="1" applyFont="1" applyFill="1" applyBorder="1" applyAlignment="1">
      <alignment horizontal="right"/>
    </xf>
    <xf numFmtId="3" fontId="16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1" fillId="12" borderId="8" xfId="0" applyNumberFormat="1" applyFont="1" applyFill="1" applyBorder="1"/>
    <xf numFmtId="3" fontId="21" fillId="12" borderId="8" xfId="0" applyNumberFormat="1" applyFont="1" applyFill="1" applyBorder="1"/>
    <xf numFmtId="3" fontId="6" fillId="12" borderId="8" xfId="0" applyNumberFormat="1" applyFont="1" applyFill="1" applyBorder="1"/>
    <xf numFmtId="3" fontId="0" fillId="12" borderId="11" xfId="0" applyNumberFormat="1" applyFill="1" applyBorder="1"/>
    <xf numFmtId="0" fontId="15" fillId="13" borderId="28" xfId="0" applyFont="1" applyFill="1" applyBorder="1"/>
    <xf numFmtId="0" fontId="13" fillId="13" borderId="29" xfId="0" applyFont="1" applyFill="1" applyBorder="1"/>
    <xf numFmtId="3" fontId="17" fillId="13" borderId="30" xfId="0" applyNumberFormat="1" applyFont="1" applyFill="1" applyBorder="1" applyAlignment="1">
      <alignment horizontal="right"/>
    </xf>
    <xf numFmtId="3" fontId="17" fillId="13" borderId="30" xfId="0" applyNumberFormat="1" applyFont="1" applyFill="1" applyBorder="1"/>
    <xf numFmtId="3" fontId="17" fillId="13" borderId="31" xfId="0" applyNumberFormat="1" applyFont="1" applyFill="1" applyBorder="1"/>
    <xf numFmtId="3" fontId="17" fillId="13" borderId="3" xfId="0" applyNumberFormat="1" applyFont="1" applyFill="1" applyBorder="1" applyAlignment="1">
      <alignment horizontal="right"/>
    </xf>
    <xf numFmtId="3" fontId="17" fillId="13" borderId="26" xfId="0" applyNumberFormat="1" applyFont="1" applyFill="1" applyBorder="1" applyAlignment="1">
      <alignment horizontal="right"/>
    </xf>
    <xf numFmtId="3" fontId="17" fillId="16" borderId="8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7" fillId="12" borderId="1" xfId="0" applyNumberFormat="1" applyFont="1" applyFill="1" applyBorder="1" applyAlignment="1">
      <alignment horizontal="right" vertical="center"/>
    </xf>
    <xf numFmtId="9" fontId="7" fillId="13" borderId="5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6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6" fillId="0" borderId="1" xfId="5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11" borderId="2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7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17" fillId="16" borderId="11" xfId="0" applyNumberFormat="1" applyFont="1" applyFill="1" applyBorder="1" applyAlignment="1">
      <alignment horizontal="right"/>
    </xf>
    <xf numFmtId="3" fontId="19" fillId="14" borderId="11" xfId="13" applyNumberFormat="1" applyFont="1" applyFill="1" applyBorder="1" applyAlignment="1">
      <alignment horizontal="right"/>
    </xf>
    <xf numFmtId="3" fontId="25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7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3" fontId="6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7" fillId="17" borderId="1" xfId="0" applyNumberFormat="1" applyFont="1" applyFill="1" applyBorder="1" applyAlignment="1">
      <alignment horizontal="right" vertical="center"/>
    </xf>
    <xf numFmtId="9" fontId="7" fillId="17" borderId="1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9" fontId="7" fillId="13" borderId="1" xfId="0" applyNumberFormat="1" applyFont="1" applyFill="1" applyBorder="1" applyAlignment="1">
      <alignment horizontal="right" vertical="center"/>
    </xf>
    <xf numFmtId="49" fontId="23" fillId="9" borderId="14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13" borderId="22" xfId="0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</cellXfs>
  <cellStyles count="19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8" xr:uid="{03155E56-5C4F-4128-BC23-D6967166A019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9" t="s">
        <v>99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0" t="s">
        <v>127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100</v>
      </c>
      <c r="B20" s="1"/>
    </row>
    <row r="21" spans="1:2" ht="23.25" customHeight="1" x14ac:dyDescent="0.2">
      <c r="A21" t="s">
        <v>101</v>
      </c>
      <c r="B21" s="1"/>
    </row>
    <row r="22" spans="1:2" ht="23.25" customHeight="1" x14ac:dyDescent="0.2">
      <c r="A22" t="s">
        <v>123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57"/>
  <sheetViews>
    <sheetView showGridLines="0" tabSelected="1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36.7109375" customWidth="1"/>
    <col min="3" max="3" width="11.7109375" style="17" customWidth="1"/>
    <col min="4" max="4" width="12.140625" style="17" bestFit="1" customWidth="1"/>
    <col min="5" max="8" width="11.7109375" style="17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102</v>
      </c>
    </row>
    <row r="2" spans="1:8" ht="20.100000000000001" customHeight="1" x14ac:dyDescent="0.2">
      <c r="A2" s="198" t="s">
        <v>0</v>
      </c>
      <c r="B2" s="199"/>
      <c r="C2" s="192" t="s">
        <v>9</v>
      </c>
      <c r="D2" s="193"/>
      <c r="E2" s="194"/>
      <c r="F2" s="195" t="s">
        <v>10</v>
      </c>
      <c r="G2" s="196"/>
      <c r="H2" s="197"/>
    </row>
    <row r="3" spans="1:8" ht="20.100000000000001" customHeight="1" x14ac:dyDescent="0.2">
      <c r="A3" s="200"/>
      <c r="B3" s="201"/>
      <c r="C3" s="192" t="s">
        <v>128</v>
      </c>
      <c r="D3" s="193"/>
      <c r="E3" s="194"/>
      <c r="F3" s="195" t="s">
        <v>129</v>
      </c>
      <c r="G3" s="196"/>
      <c r="H3" s="197"/>
    </row>
    <row r="4" spans="1:8" ht="20.100000000000001" customHeight="1" x14ac:dyDescent="0.2">
      <c r="A4" s="202"/>
      <c r="B4" s="201"/>
      <c r="C4" s="60" t="s">
        <v>11</v>
      </c>
      <c r="D4" s="61" t="s">
        <v>12</v>
      </c>
      <c r="E4" s="61" t="s">
        <v>72</v>
      </c>
      <c r="F4" s="60" t="s">
        <v>11</v>
      </c>
      <c r="G4" s="61" t="s">
        <v>12</v>
      </c>
      <c r="H4" s="61" t="s">
        <v>72</v>
      </c>
    </row>
    <row r="5" spans="1:8" ht="20.100000000000001" customHeight="1" x14ac:dyDescent="0.2">
      <c r="A5" s="44" t="s">
        <v>51</v>
      </c>
      <c r="B5" s="45"/>
      <c r="C5" s="48"/>
      <c r="D5" s="46"/>
      <c r="E5" s="46"/>
      <c r="F5" s="48"/>
      <c r="G5" s="46"/>
      <c r="H5" s="47"/>
    </row>
    <row r="6" spans="1:8" ht="20.100000000000001" customHeight="1" x14ac:dyDescent="0.2">
      <c r="A6" s="131">
        <v>1</v>
      </c>
      <c r="B6" s="132" t="s">
        <v>13</v>
      </c>
      <c r="C6" s="174">
        <v>7051.4166666666661</v>
      </c>
      <c r="D6" s="190">
        <v>7199.2468600000002</v>
      </c>
      <c r="E6" s="113">
        <f t="shared" ref="E6:E14" si="0">D6/C6</f>
        <v>1.0209646090029192</v>
      </c>
      <c r="F6" s="182">
        <v>35257.083333333328</v>
      </c>
      <c r="G6" s="182">
        <v>35425.189039999997</v>
      </c>
      <c r="H6" s="113">
        <v>1.0047679981091271</v>
      </c>
    </row>
    <row r="7" spans="1:8" ht="20.100000000000001" customHeight="1" x14ac:dyDescent="0.2">
      <c r="A7" s="131">
        <v>2</v>
      </c>
      <c r="B7" s="133" t="s">
        <v>14</v>
      </c>
      <c r="C7" s="174">
        <v>2196.5833333333335</v>
      </c>
      <c r="D7" s="190">
        <v>3836.9095299999999</v>
      </c>
      <c r="E7" s="113">
        <f t="shared" si="0"/>
        <v>1.7467625615539284</v>
      </c>
      <c r="F7" s="182">
        <v>10982.916666666668</v>
      </c>
      <c r="G7" s="182">
        <v>14138.602460000002</v>
      </c>
      <c r="H7" s="113">
        <v>1.2873267538222239</v>
      </c>
    </row>
    <row r="8" spans="1:8" ht="20.100000000000001" customHeight="1" x14ac:dyDescent="0.2">
      <c r="A8" s="131">
        <v>3</v>
      </c>
      <c r="B8" s="133" t="s">
        <v>15</v>
      </c>
      <c r="C8" s="174">
        <v>856.83333333333337</v>
      </c>
      <c r="D8" s="190">
        <v>1226.73107</v>
      </c>
      <c r="E8" s="113">
        <f t="shared" si="0"/>
        <v>1.4317032522855475</v>
      </c>
      <c r="F8" s="182">
        <v>4284.166666666667</v>
      </c>
      <c r="G8" s="182">
        <v>4981.0559499999999</v>
      </c>
      <c r="H8" s="113">
        <v>1.1626662400311223</v>
      </c>
    </row>
    <row r="9" spans="1:8" ht="20.100000000000001" customHeight="1" x14ac:dyDescent="0.2">
      <c r="A9" s="134">
        <v>4</v>
      </c>
      <c r="B9" s="135" t="s">
        <v>16</v>
      </c>
      <c r="C9" s="115">
        <f t="shared" ref="C9:D9" si="1">SUM(C6:C8)</f>
        <v>10104.833333333334</v>
      </c>
      <c r="D9" s="115">
        <f t="shared" si="1"/>
        <v>12262.88746</v>
      </c>
      <c r="E9" s="116">
        <f t="shared" si="0"/>
        <v>1.2135665236108133</v>
      </c>
      <c r="F9" s="115">
        <v>50524.166666666664</v>
      </c>
      <c r="G9" s="115">
        <v>54544.847450000001</v>
      </c>
      <c r="H9" s="116">
        <v>1.0795793587227236</v>
      </c>
    </row>
    <row r="10" spans="1:8" s="8" customFormat="1" ht="20.100000000000001" customHeight="1" x14ac:dyDescent="0.2">
      <c r="A10" s="136">
        <v>5</v>
      </c>
      <c r="B10" s="137" t="s">
        <v>17</v>
      </c>
      <c r="C10" s="174">
        <v>442.49999999999994</v>
      </c>
      <c r="D10" s="190">
        <v>621.02655000000004</v>
      </c>
      <c r="E10" s="114">
        <f t="shared" si="0"/>
        <v>1.4034498305084748</v>
      </c>
      <c r="F10" s="182">
        <v>2212.4999999999995</v>
      </c>
      <c r="G10" s="182">
        <v>3076.1513700000005</v>
      </c>
      <c r="H10" s="114">
        <v>1.3903509016949158</v>
      </c>
    </row>
    <row r="11" spans="1:8" s="8" customFormat="1" ht="20.100000000000001" customHeight="1" x14ac:dyDescent="0.2">
      <c r="A11" s="138">
        <v>6</v>
      </c>
      <c r="B11" s="139" t="s">
        <v>52</v>
      </c>
      <c r="C11" s="174">
        <v>16.666666666666668</v>
      </c>
      <c r="D11" s="190">
        <v>26.128160000000001</v>
      </c>
      <c r="E11" s="114">
        <f t="shared" si="0"/>
        <v>1.5676896</v>
      </c>
      <c r="F11" s="182">
        <v>83.333333333333343</v>
      </c>
      <c r="G11" s="182">
        <v>301.52462000000003</v>
      </c>
      <c r="H11" s="114">
        <v>3.6182954399999998</v>
      </c>
    </row>
    <row r="12" spans="1:8" s="8" customFormat="1" ht="20.100000000000001" customHeight="1" x14ac:dyDescent="0.2">
      <c r="A12" s="138">
        <v>7</v>
      </c>
      <c r="B12" s="139" t="s">
        <v>53</v>
      </c>
      <c r="C12" s="174">
        <v>191.66666666666666</v>
      </c>
      <c r="D12" s="190">
        <v>181.42706000000001</v>
      </c>
      <c r="E12" s="114">
        <f t="shared" si="0"/>
        <v>0.9465759652173914</v>
      </c>
      <c r="F12" s="182">
        <v>958.33333333333326</v>
      </c>
      <c r="G12" s="182">
        <v>907.43302000000017</v>
      </c>
      <c r="H12" s="114">
        <v>0.94688662956521763</v>
      </c>
    </row>
    <row r="13" spans="1:8" ht="20.100000000000001" customHeight="1" x14ac:dyDescent="0.2">
      <c r="A13" s="138">
        <v>8</v>
      </c>
      <c r="B13" s="139" t="s">
        <v>54</v>
      </c>
      <c r="C13" s="174">
        <v>55.829166666666666</v>
      </c>
      <c r="D13" s="190">
        <v>65.069810000000004</v>
      </c>
      <c r="E13" s="114">
        <f t="shared" si="0"/>
        <v>1.165516411672513</v>
      </c>
      <c r="F13" s="182">
        <v>569.14583333333337</v>
      </c>
      <c r="G13" s="182">
        <v>472.14758</v>
      </c>
      <c r="H13" s="114">
        <v>0.82957223324426221</v>
      </c>
    </row>
    <row r="14" spans="1:8" ht="19.5" customHeight="1" x14ac:dyDescent="0.2">
      <c r="A14" s="140">
        <v>9</v>
      </c>
      <c r="B14" s="141" t="s">
        <v>18</v>
      </c>
      <c r="C14" s="175">
        <f t="shared" ref="C14:D14" si="2">C9+C10+C11+C13</f>
        <v>10619.829166666666</v>
      </c>
      <c r="D14" s="175">
        <f t="shared" si="2"/>
        <v>12975.111980000001</v>
      </c>
      <c r="E14" s="117">
        <f t="shared" si="0"/>
        <v>1.2217816102660159</v>
      </c>
      <c r="F14" s="175">
        <v>53389.145833333336</v>
      </c>
      <c r="G14" s="175">
        <v>58394.671019999994</v>
      </c>
      <c r="H14" s="117">
        <v>1.0937554836013406</v>
      </c>
    </row>
    <row r="15" spans="1:8" ht="20.100000000000001" customHeight="1" x14ac:dyDescent="0.2">
      <c r="A15" s="142" t="s">
        <v>19</v>
      </c>
      <c r="B15" s="143"/>
      <c r="C15" s="176"/>
      <c r="D15" s="118"/>
      <c r="E15" s="119"/>
      <c r="F15" s="183"/>
      <c r="G15" s="183"/>
      <c r="H15" s="119"/>
    </row>
    <row r="16" spans="1:8" ht="20.100000000000001" customHeight="1" x14ac:dyDescent="0.2">
      <c r="A16" s="131">
        <v>10</v>
      </c>
      <c r="B16" s="144" t="s">
        <v>20</v>
      </c>
      <c r="C16" s="174">
        <v>9063.1997152646654</v>
      </c>
      <c r="D16" s="190">
        <v>9184.2316599999995</v>
      </c>
      <c r="E16" s="113">
        <f t="shared" ref="E16:E34" si="3">D16/C16</f>
        <v>1.0133542179956032</v>
      </c>
      <c r="F16" s="182">
        <v>44068.288188349863</v>
      </c>
      <c r="G16" s="182">
        <v>44587.733179999996</v>
      </c>
      <c r="H16" s="113">
        <v>1.0117872740921998</v>
      </c>
    </row>
    <row r="17" spans="1:8" ht="20.100000000000001" customHeight="1" x14ac:dyDescent="0.2">
      <c r="A17" s="145">
        <v>41285</v>
      </c>
      <c r="B17" s="146" t="s">
        <v>21</v>
      </c>
      <c r="C17" s="174">
        <v>1750</v>
      </c>
      <c r="D17" s="190">
        <v>1698.3369599999999</v>
      </c>
      <c r="E17" s="114">
        <f t="shared" si="3"/>
        <v>0.97047826285714278</v>
      </c>
      <c r="F17" s="182">
        <v>8750</v>
      </c>
      <c r="G17" s="182">
        <v>9138.8862499999996</v>
      </c>
      <c r="H17" s="114">
        <v>1.0444441428571427</v>
      </c>
    </row>
    <row r="18" spans="1:8" ht="20.100000000000001" customHeight="1" x14ac:dyDescent="0.2">
      <c r="A18" s="147">
        <v>41316</v>
      </c>
      <c r="B18" s="148" t="s">
        <v>83</v>
      </c>
      <c r="C18" s="174">
        <v>133.33333333333334</v>
      </c>
      <c r="D18" s="190">
        <v>140.60007000000002</v>
      </c>
      <c r="E18" s="114">
        <f t="shared" si="3"/>
        <v>1.0545005250000001</v>
      </c>
      <c r="F18" s="182">
        <v>666.66666666666674</v>
      </c>
      <c r="G18" s="182">
        <v>717.59319000000005</v>
      </c>
      <c r="H18" s="114">
        <v>1.0763897849999999</v>
      </c>
    </row>
    <row r="19" spans="1:8" ht="20.100000000000001" customHeight="1" x14ac:dyDescent="0.2">
      <c r="A19" s="147">
        <v>41344</v>
      </c>
      <c r="B19" s="148" t="s">
        <v>84</v>
      </c>
      <c r="C19" s="174">
        <v>200</v>
      </c>
      <c r="D19" s="190">
        <v>225.05861999999999</v>
      </c>
      <c r="E19" s="114">
        <f t="shared" si="3"/>
        <v>1.1252930999999999</v>
      </c>
      <c r="F19" s="182">
        <v>1000</v>
      </c>
      <c r="G19" s="182">
        <v>1086.7932900000001</v>
      </c>
      <c r="H19" s="114">
        <v>1.0867932900000001</v>
      </c>
    </row>
    <row r="20" spans="1:8" ht="20.100000000000001" customHeight="1" x14ac:dyDescent="0.2">
      <c r="A20" s="147">
        <v>41375</v>
      </c>
      <c r="B20" s="148" t="s">
        <v>85</v>
      </c>
      <c r="C20" s="174">
        <v>2133.3333333333303</v>
      </c>
      <c r="D20" s="190">
        <v>2161.5740799999999</v>
      </c>
      <c r="E20" s="114">
        <f t="shared" si="3"/>
        <v>1.0132378500000014</v>
      </c>
      <c r="F20" s="182">
        <v>10666.666666666652</v>
      </c>
      <c r="G20" s="182">
        <v>10470.7474</v>
      </c>
      <c r="H20" s="114">
        <v>0.98163256875000138</v>
      </c>
    </row>
    <row r="21" spans="1:8" ht="20.100000000000001" customHeight="1" x14ac:dyDescent="0.2">
      <c r="A21" s="147">
        <v>41405</v>
      </c>
      <c r="B21" s="148" t="s">
        <v>22</v>
      </c>
      <c r="C21" s="174">
        <v>272.35833333333329</v>
      </c>
      <c r="D21" s="190">
        <v>254.72620000000001</v>
      </c>
      <c r="E21" s="114">
        <f t="shared" si="3"/>
        <v>0.93526126732552106</v>
      </c>
      <c r="F21" s="182">
        <v>1361.7916666666665</v>
      </c>
      <c r="G21" s="182">
        <v>1406.76774</v>
      </c>
      <c r="H21" s="114">
        <v>1.0330271321482116</v>
      </c>
    </row>
    <row r="22" spans="1:8" ht="20.100000000000001" customHeight="1" x14ac:dyDescent="0.2">
      <c r="A22" s="149">
        <v>11</v>
      </c>
      <c r="B22" s="150" t="s">
        <v>23</v>
      </c>
      <c r="C22" s="120">
        <f t="shared" ref="C22:D22" si="4">C17+C18+C19+C20+C21</f>
        <v>4489.0249999999969</v>
      </c>
      <c r="D22" s="120">
        <f t="shared" si="4"/>
        <v>4480.2959299999993</v>
      </c>
      <c r="E22" s="121">
        <f t="shared" si="3"/>
        <v>0.9980554641598125</v>
      </c>
      <c r="F22" s="120">
        <v>22445.124999999985</v>
      </c>
      <c r="G22" s="120">
        <v>22820.787869999996</v>
      </c>
      <c r="H22" s="121">
        <v>1.0167369471098964</v>
      </c>
    </row>
    <row r="23" spans="1:8" ht="20.100000000000001" customHeight="1" x14ac:dyDescent="0.2">
      <c r="A23" s="131">
        <v>12</v>
      </c>
      <c r="B23" s="148" t="s">
        <v>24</v>
      </c>
      <c r="C23" s="174">
        <v>297.53014666666667</v>
      </c>
      <c r="D23" s="190">
        <v>146.00889999999998</v>
      </c>
      <c r="E23" s="114">
        <f t="shared" si="3"/>
        <v>0.49073649052302187</v>
      </c>
      <c r="F23" s="182">
        <v>1857.8805333333335</v>
      </c>
      <c r="G23" s="182">
        <v>1111.6009100000001</v>
      </c>
      <c r="H23" s="114">
        <v>0.59831667863251203</v>
      </c>
    </row>
    <row r="24" spans="1:8" ht="20.100000000000001" customHeight="1" x14ac:dyDescent="0.2">
      <c r="A24" s="131">
        <v>13</v>
      </c>
      <c r="B24" s="148" t="s">
        <v>25</v>
      </c>
      <c r="C24" s="174">
        <v>155.37083333333334</v>
      </c>
      <c r="D24" s="190">
        <v>96.881820000000005</v>
      </c>
      <c r="E24" s="114">
        <f t="shared" si="3"/>
        <v>0.62355216819973724</v>
      </c>
      <c r="F24" s="182">
        <v>776.85416666666674</v>
      </c>
      <c r="G24" s="182">
        <v>495.80466000000001</v>
      </c>
      <c r="H24" s="114">
        <v>0.63822102174904127</v>
      </c>
    </row>
    <row r="25" spans="1:8" ht="20.100000000000001" customHeight="1" x14ac:dyDescent="0.2">
      <c r="A25" s="131">
        <v>14</v>
      </c>
      <c r="B25" s="148" t="s">
        <v>26</v>
      </c>
      <c r="C25" s="174">
        <v>778.12583333333328</v>
      </c>
      <c r="D25" s="190">
        <v>644.14798999999994</v>
      </c>
      <c r="E25" s="114">
        <f t="shared" si="3"/>
        <v>0.82781982348613281</v>
      </c>
      <c r="F25" s="182">
        <v>4010.6291666666666</v>
      </c>
      <c r="G25" s="182">
        <v>3677.8843000000002</v>
      </c>
      <c r="H25" s="114">
        <v>0.91703424753597473</v>
      </c>
    </row>
    <row r="26" spans="1:8" ht="20.100000000000001" customHeight="1" x14ac:dyDescent="0.2">
      <c r="A26" s="131">
        <v>15</v>
      </c>
      <c r="B26" s="148" t="s">
        <v>7</v>
      </c>
      <c r="C26" s="174">
        <v>0</v>
      </c>
      <c r="D26" s="190">
        <v>0</v>
      </c>
      <c r="E26" s="114" t="e">
        <f>D26/C26</f>
        <v>#DIV/0!</v>
      </c>
      <c r="F26" s="182">
        <v>0</v>
      </c>
      <c r="G26" s="182">
        <v>0</v>
      </c>
      <c r="H26" s="114" t="e">
        <v>#DIV/0!</v>
      </c>
    </row>
    <row r="27" spans="1:8" ht="20.100000000000001" customHeight="1" x14ac:dyDescent="0.2">
      <c r="A27" s="151">
        <v>16</v>
      </c>
      <c r="B27" s="152" t="s">
        <v>27</v>
      </c>
      <c r="C27" s="122">
        <f t="shared" ref="C27:D27" si="5">C16+C22+C23+C24+C25+C26</f>
        <v>14783.251528597995</v>
      </c>
      <c r="D27" s="122">
        <f t="shared" si="5"/>
        <v>14551.566299999999</v>
      </c>
      <c r="E27" s="123">
        <f t="shared" si="3"/>
        <v>0.98432785722749794</v>
      </c>
      <c r="F27" s="122">
        <v>73158.777055016515</v>
      </c>
      <c r="G27" s="122">
        <v>72693.810919999989</v>
      </c>
      <c r="H27" s="123">
        <v>0.99364442444592993</v>
      </c>
    </row>
    <row r="28" spans="1:8" ht="20.100000000000001" customHeight="1" x14ac:dyDescent="0.2">
      <c r="A28" s="153">
        <v>17</v>
      </c>
      <c r="B28" s="154" t="s">
        <v>28</v>
      </c>
      <c r="C28" s="124">
        <f t="shared" ref="C28:D28" si="6">SUM(C14-C27)</f>
        <v>-4163.4223619313289</v>
      </c>
      <c r="D28" s="124">
        <f t="shared" si="6"/>
        <v>-1576.4543199999971</v>
      </c>
      <c r="E28" s="185">
        <f t="shared" si="3"/>
        <v>0.37864386145745521</v>
      </c>
      <c r="F28" s="184">
        <v>-19769.631221683179</v>
      </c>
      <c r="G28" s="184">
        <v>-14299.139899999995</v>
      </c>
      <c r="H28" s="185">
        <v>0.72328814532042496</v>
      </c>
    </row>
    <row r="29" spans="1:8" ht="20.100000000000001" customHeight="1" x14ac:dyDescent="0.2">
      <c r="A29" s="147">
        <v>43483</v>
      </c>
      <c r="B29" s="148" t="s">
        <v>29</v>
      </c>
      <c r="C29" s="174">
        <v>242.12500000000003</v>
      </c>
      <c r="D29" s="190">
        <v>209.60751999999999</v>
      </c>
      <c r="E29" s="114">
        <f t="shared" si="3"/>
        <v>0.86569961796592654</v>
      </c>
      <c r="F29" s="182">
        <v>1210.6250000000002</v>
      </c>
      <c r="G29" s="182">
        <v>1052.1615400000001</v>
      </c>
      <c r="H29" s="114">
        <v>0.86910607330924095</v>
      </c>
    </row>
    <row r="30" spans="1:8" ht="20.100000000000001" customHeight="1" x14ac:dyDescent="0.2">
      <c r="A30" s="147">
        <v>43514</v>
      </c>
      <c r="B30" s="148" t="s">
        <v>55</v>
      </c>
      <c r="C30" s="174">
        <v>191.66666666666666</v>
      </c>
      <c r="D30" s="190">
        <v>181.42706000000001</v>
      </c>
      <c r="E30" s="114">
        <f t="shared" si="3"/>
        <v>0.9465759652173914</v>
      </c>
      <c r="F30" s="182">
        <v>958.33333333333326</v>
      </c>
      <c r="G30" s="182">
        <v>907.43302000000017</v>
      </c>
      <c r="H30" s="114">
        <v>0.94688662956521763</v>
      </c>
    </row>
    <row r="31" spans="1:8" ht="20.100000000000001" customHeight="1" x14ac:dyDescent="0.2">
      <c r="A31" s="131">
        <v>19</v>
      </c>
      <c r="B31" s="148" t="s">
        <v>30</v>
      </c>
      <c r="C31" s="174">
        <v>0</v>
      </c>
      <c r="D31" s="190">
        <v>0</v>
      </c>
      <c r="E31" s="114" t="e">
        <f t="shared" si="3"/>
        <v>#DIV/0!</v>
      </c>
      <c r="F31" s="182">
        <v>0</v>
      </c>
      <c r="G31" s="182">
        <v>0.28493000000000002</v>
      </c>
      <c r="H31" s="114" t="e">
        <v>#DIV/0!</v>
      </c>
    </row>
    <row r="32" spans="1:8" ht="20.100000000000001" customHeight="1" x14ac:dyDescent="0.2">
      <c r="A32" s="131">
        <v>20</v>
      </c>
      <c r="B32" s="148" t="s">
        <v>31</v>
      </c>
      <c r="C32" s="174">
        <v>0.5</v>
      </c>
      <c r="D32" s="190">
        <v>0.62983</v>
      </c>
      <c r="E32" s="114">
        <f t="shared" si="3"/>
        <v>1.25966</v>
      </c>
      <c r="F32" s="182">
        <v>2.5</v>
      </c>
      <c r="G32" s="182">
        <v>2.89079</v>
      </c>
      <c r="H32" s="114">
        <v>1.1563159999999999</v>
      </c>
    </row>
    <row r="33" spans="1:8" ht="20.100000000000001" customHeight="1" x14ac:dyDescent="0.2">
      <c r="A33" s="131">
        <v>21</v>
      </c>
      <c r="B33" s="148" t="s">
        <v>32</v>
      </c>
      <c r="C33" s="174">
        <v>0</v>
      </c>
      <c r="D33" s="190">
        <v>0</v>
      </c>
      <c r="E33" s="114" t="e">
        <f t="shared" si="3"/>
        <v>#DIV/0!</v>
      </c>
      <c r="F33" s="182">
        <v>0</v>
      </c>
      <c r="G33" s="182">
        <v>0</v>
      </c>
      <c r="H33" s="114" t="e">
        <v>#DIV/0!</v>
      </c>
    </row>
    <row r="34" spans="1:8" ht="20.100000000000001" customHeight="1" x14ac:dyDescent="0.2">
      <c r="A34" s="155">
        <v>22</v>
      </c>
      <c r="B34" s="156" t="s">
        <v>33</v>
      </c>
      <c r="C34" s="177">
        <f t="shared" ref="C34:D34" si="7">C28-C29-C31-C32-C33</f>
        <v>-4406.0473619313289</v>
      </c>
      <c r="D34" s="177">
        <f t="shared" si="7"/>
        <v>-1786.6916699999972</v>
      </c>
      <c r="E34" s="191">
        <f t="shared" si="3"/>
        <v>0.40550895694794031</v>
      </c>
      <c r="F34" s="177">
        <v>-20982.756221683179</v>
      </c>
      <c r="G34" s="177">
        <v>-15354.477159999995</v>
      </c>
      <c r="H34" s="125">
        <v>0.73176645612138269</v>
      </c>
    </row>
    <row r="35" spans="1:8" ht="20.100000000000001" customHeight="1" x14ac:dyDescent="0.2">
      <c r="A35" s="157"/>
      <c r="B35" s="158" t="s">
        <v>68</v>
      </c>
      <c r="C35" s="158"/>
      <c r="D35" s="118"/>
      <c r="E35" s="126"/>
      <c r="F35" s="186"/>
      <c r="G35" s="186"/>
      <c r="H35" s="126"/>
    </row>
    <row r="36" spans="1:8" ht="20.100000000000001" customHeight="1" x14ac:dyDescent="0.2">
      <c r="A36" s="157"/>
      <c r="B36" s="159" t="s">
        <v>69</v>
      </c>
      <c r="C36" s="180"/>
      <c r="D36" s="181">
        <v>461.18</v>
      </c>
      <c r="E36" s="127"/>
      <c r="F36" s="111"/>
      <c r="G36" s="111">
        <v>462.64</v>
      </c>
      <c r="H36" s="181"/>
    </row>
    <row r="37" spans="1:8" ht="20.100000000000001" customHeight="1" x14ac:dyDescent="0.2">
      <c r="A37" s="157"/>
      <c r="B37" s="146" t="s">
        <v>95</v>
      </c>
      <c r="C37" s="181"/>
      <c r="D37" s="181">
        <v>3568</v>
      </c>
      <c r="E37" s="128"/>
      <c r="F37" s="112"/>
      <c r="G37" s="182">
        <v>16909</v>
      </c>
      <c r="H37" s="112"/>
    </row>
    <row r="38" spans="1:8" ht="20.100000000000001" customHeight="1" x14ac:dyDescent="0.2">
      <c r="A38" s="157"/>
      <c r="B38" s="160"/>
      <c r="C38" s="129"/>
      <c r="D38" s="161"/>
      <c r="E38" s="129"/>
      <c r="F38" s="130"/>
      <c r="G38" s="129"/>
      <c r="H38" s="187"/>
    </row>
    <row r="39" spans="1:8" ht="20.100000000000001" customHeight="1" x14ac:dyDescent="0.2">
      <c r="A39" s="161"/>
      <c r="B39" s="108" t="s">
        <v>97</v>
      </c>
      <c r="C39" s="189"/>
      <c r="D39" s="188">
        <v>5983.9529299999995</v>
      </c>
      <c r="E39" s="189"/>
      <c r="F39" s="162"/>
      <c r="G39" s="188">
        <v>33078.959029999998</v>
      </c>
      <c r="H39" s="162"/>
    </row>
    <row r="40" spans="1:8" ht="20.100000000000001" customHeight="1" x14ac:dyDescent="0.2">
      <c r="A40" s="161"/>
      <c r="B40" s="108" t="s">
        <v>98</v>
      </c>
      <c r="C40" s="189"/>
      <c r="D40" s="188">
        <v>4318.903330000001</v>
      </c>
      <c r="E40" s="189"/>
      <c r="F40" s="162"/>
      <c r="G40" s="188">
        <v>25065.544750000001</v>
      </c>
      <c r="H40" s="162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t="s">
        <v>96</v>
      </c>
    </row>
    <row r="44" spans="1:8" ht="20.100000000000001" customHeight="1" x14ac:dyDescent="0.2">
      <c r="B44" s="178" t="s">
        <v>130</v>
      </c>
    </row>
    <row r="45" spans="1:8" ht="20.100000000000001" customHeight="1" x14ac:dyDescent="0.2">
      <c r="B45" s="178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3" t="s">
        <v>0</v>
      </c>
      <c r="B2" s="204"/>
      <c r="C2" s="49" t="s">
        <v>103</v>
      </c>
      <c r="D2" s="49" t="s">
        <v>104</v>
      </c>
      <c r="E2" s="49" t="s">
        <v>105</v>
      </c>
      <c r="F2" s="49" t="s">
        <v>106</v>
      </c>
      <c r="G2" s="49" t="s">
        <v>107</v>
      </c>
      <c r="H2" s="49" t="s">
        <v>108</v>
      </c>
      <c r="I2" s="49" t="s">
        <v>109</v>
      </c>
      <c r="J2" s="49" t="s">
        <v>110</v>
      </c>
      <c r="K2" s="49" t="s">
        <v>111</v>
      </c>
      <c r="L2" s="49" t="s">
        <v>112</v>
      </c>
      <c r="M2" s="49" t="s">
        <v>113</v>
      </c>
      <c r="N2" s="49" t="s">
        <v>114</v>
      </c>
    </row>
    <row r="3" spans="1:14" ht="20.100000000000001" customHeight="1" x14ac:dyDescent="0.2">
      <c r="A3" s="4" t="s">
        <v>1</v>
      </c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ht="20.100000000000001" customHeight="1" x14ac:dyDescent="0.2">
      <c r="A4" s="4" t="s">
        <v>73</v>
      </c>
      <c r="B4" s="166" t="s">
        <v>74</v>
      </c>
      <c r="C4" s="112">
        <f>C5</f>
        <v>66947.943969999993</v>
      </c>
      <c r="D4" s="112">
        <f t="shared" ref="D4:N4" si="0">D5</f>
        <v>66699.876420000001</v>
      </c>
      <c r="E4" s="112">
        <f t="shared" si="0"/>
        <v>70780.012829999992</v>
      </c>
      <c r="F4" s="112">
        <f t="shared" si="0"/>
        <v>70521.873950000008</v>
      </c>
      <c r="G4" s="112">
        <f t="shared" si="0"/>
        <v>70269.8269</v>
      </c>
      <c r="H4" s="112">
        <f t="shared" si="0"/>
        <v>0</v>
      </c>
      <c r="I4" s="112">
        <f t="shared" si="0"/>
        <v>0</v>
      </c>
      <c r="J4" s="112">
        <f t="shared" si="0"/>
        <v>0</v>
      </c>
      <c r="K4" s="112">
        <f t="shared" si="0"/>
        <v>0</v>
      </c>
      <c r="L4" s="112">
        <f t="shared" si="0"/>
        <v>0</v>
      </c>
      <c r="M4" s="112">
        <f t="shared" si="0"/>
        <v>0</v>
      </c>
      <c r="N4" s="112">
        <f t="shared" si="0"/>
        <v>0</v>
      </c>
    </row>
    <row r="5" spans="1:14" ht="20.100000000000001" customHeight="1" x14ac:dyDescent="0.2">
      <c r="A5" s="164">
        <v>1</v>
      </c>
      <c r="B5" s="164" t="s">
        <v>77</v>
      </c>
      <c r="C5" s="179">
        <v>66947.943969999993</v>
      </c>
      <c r="D5" s="179">
        <v>66699.876420000001</v>
      </c>
      <c r="E5" s="112">
        <v>70780.012829999992</v>
      </c>
      <c r="F5" s="179">
        <v>70521.873950000008</v>
      </c>
      <c r="G5" s="112">
        <v>70269.8269</v>
      </c>
      <c r="H5" s="112"/>
      <c r="I5" s="112"/>
      <c r="J5" s="112"/>
      <c r="K5" s="112"/>
      <c r="L5" s="112"/>
      <c r="M5" s="112"/>
      <c r="N5" s="112"/>
    </row>
    <row r="6" spans="1:14" ht="20.100000000000001" customHeight="1" x14ac:dyDescent="0.2">
      <c r="A6" s="4" t="s">
        <v>75</v>
      </c>
      <c r="B6" s="166" t="s">
        <v>76</v>
      </c>
      <c r="C6" s="112">
        <f>SUM(C7:C9)</f>
        <v>36284.001680000001</v>
      </c>
      <c r="D6" s="112">
        <f t="shared" ref="D6:N6" si="1">SUM(D7:D9)</f>
        <v>37286.209470000002</v>
      </c>
      <c r="E6" s="112">
        <f t="shared" si="1"/>
        <v>36680.356920000006</v>
      </c>
      <c r="F6" s="112">
        <f t="shared" si="1"/>
        <v>31360.238069999999</v>
      </c>
      <c r="G6" s="112">
        <f t="shared" si="1"/>
        <v>33012.311249999999</v>
      </c>
      <c r="H6" s="112">
        <f t="shared" si="1"/>
        <v>0</v>
      </c>
      <c r="I6" s="112">
        <f t="shared" si="1"/>
        <v>0</v>
      </c>
      <c r="J6" s="112">
        <f t="shared" si="1"/>
        <v>0</v>
      </c>
      <c r="K6" s="112">
        <f t="shared" si="1"/>
        <v>0</v>
      </c>
      <c r="L6" s="112">
        <f t="shared" si="1"/>
        <v>0</v>
      </c>
      <c r="M6" s="112">
        <f t="shared" si="1"/>
        <v>0</v>
      </c>
      <c r="N6" s="112">
        <f t="shared" si="1"/>
        <v>0</v>
      </c>
    </row>
    <row r="7" spans="1:14" ht="20.100000000000001" customHeight="1" x14ac:dyDescent="0.2">
      <c r="A7" s="167">
        <v>1</v>
      </c>
      <c r="B7" s="166" t="s">
        <v>3</v>
      </c>
      <c r="C7" s="179">
        <v>4949.5138499999994</v>
      </c>
      <c r="D7" s="179">
        <v>4884.2484699999995</v>
      </c>
      <c r="E7" s="112">
        <v>4817.5179400000006</v>
      </c>
      <c r="F7" s="179">
        <v>4737.2593399999996</v>
      </c>
      <c r="G7" s="112">
        <v>5273.19157</v>
      </c>
      <c r="H7" s="112"/>
      <c r="I7" s="112"/>
      <c r="J7" s="112"/>
      <c r="K7" s="112"/>
      <c r="L7" s="112"/>
      <c r="M7" s="112"/>
      <c r="N7" s="112"/>
    </row>
    <row r="8" spans="1:14" ht="20.100000000000001" customHeight="1" x14ac:dyDescent="0.2">
      <c r="A8" s="167">
        <v>2</v>
      </c>
      <c r="B8" s="164" t="s">
        <v>2</v>
      </c>
      <c r="C8" s="179">
        <v>19667.279600000002</v>
      </c>
      <c r="D8" s="179">
        <v>20845.129290000001</v>
      </c>
      <c r="E8" s="112">
        <v>20605.424460000002</v>
      </c>
      <c r="F8" s="179">
        <v>19352.709219999997</v>
      </c>
      <c r="G8" s="112">
        <v>21396.03155</v>
      </c>
      <c r="H8" s="112"/>
      <c r="I8" s="112"/>
      <c r="J8" s="112"/>
      <c r="K8" s="112"/>
      <c r="L8" s="112"/>
      <c r="M8" s="112"/>
      <c r="N8" s="112"/>
    </row>
    <row r="9" spans="1:14" ht="20.100000000000001" customHeight="1" x14ac:dyDescent="0.2">
      <c r="A9" s="167">
        <v>3</v>
      </c>
      <c r="B9" s="164" t="s">
        <v>78</v>
      </c>
      <c r="C9" s="179">
        <v>11667.20823</v>
      </c>
      <c r="D9" s="179">
        <v>11556.83171</v>
      </c>
      <c r="E9" s="112">
        <v>11257.41452</v>
      </c>
      <c r="F9" s="179">
        <v>7270.2695100000001</v>
      </c>
      <c r="G9" s="112">
        <v>6343.0881300000001</v>
      </c>
      <c r="H9" s="112"/>
      <c r="I9" s="112"/>
      <c r="J9" s="112"/>
      <c r="K9" s="112"/>
      <c r="L9" s="112"/>
      <c r="M9" s="112"/>
      <c r="N9" s="112"/>
    </row>
    <row r="10" spans="1:14" ht="20.100000000000001" customHeight="1" x14ac:dyDescent="0.2">
      <c r="A10" s="43" t="s">
        <v>82</v>
      </c>
      <c r="B10" s="164" t="s">
        <v>71</v>
      </c>
      <c r="C10" s="179">
        <v>15.760069999999999</v>
      </c>
      <c r="D10" s="179">
        <v>15.722989999999999</v>
      </c>
      <c r="E10" s="112">
        <v>54.991289999999999</v>
      </c>
      <c r="F10" s="179">
        <v>18.733490000000003</v>
      </c>
      <c r="G10" s="112">
        <v>20.262229999999999</v>
      </c>
      <c r="H10" s="112"/>
      <c r="I10" s="112"/>
      <c r="J10" s="112"/>
      <c r="K10" s="112"/>
      <c r="L10" s="112"/>
      <c r="M10" s="112"/>
      <c r="N10" s="112"/>
    </row>
    <row r="11" spans="1:14" ht="20.100000000000001" customHeight="1" x14ac:dyDescent="0.2">
      <c r="A11" s="168"/>
      <c r="B11" s="69" t="s">
        <v>4</v>
      </c>
      <c r="C11" s="169">
        <f>C4+C6+C10</f>
        <v>103247.70572</v>
      </c>
      <c r="D11" s="169">
        <f t="shared" ref="D11:N11" si="2">D4+D6+D10</f>
        <v>104001.80888</v>
      </c>
      <c r="E11" s="169">
        <f t="shared" si="2"/>
        <v>107515.36104</v>
      </c>
      <c r="F11" s="169">
        <f t="shared" si="2"/>
        <v>101900.84551</v>
      </c>
      <c r="G11" s="169">
        <f t="shared" si="2"/>
        <v>103302.40037999999</v>
      </c>
      <c r="H11" s="169">
        <f t="shared" si="2"/>
        <v>0</v>
      </c>
      <c r="I11" s="169">
        <f t="shared" si="2"/>
        <v>0</v>
      </c>
      <c r="J11" s="169">
        <f t="shared" si="2"/>
        <v>0</v>
      </c>
      <c r="K11" s="169">
        <f t="shared" si="2"/>
        <v>0</v>
      </c>
      <c r="L11" s="169">
        <f t="shared" si="2"/>
        <v>0</v>
      </c>
      <c r="M11" s="169">
        <f t="shared" si="2"/>
        <v>0</v>
      </c>
      <c r="N11" s="169">
        <f t="shared" si="2"/>
        <v>0</v>
      </c>
    </row>
    <row r="12" spans="1:14" ht="20.100000000000001" customHeight="1" x14ac:dyDescent="0.2">
      <c r="A12" s="4" t="s">
        <v>65</v>
      </c>
      <c r="B12" s="164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1:14" ht="20.100000000000001" customHeight="1" x14ac:dyDescent="0.2">
      <c r="A13" s="4" t="s">
        <v>79</v>
      </c>
      <c r="B13" s="164" t="s">
        <v>80</v>
      </c>
      <c r="C13" s="179">
        <v>-63817.71486</v>
      </c>
      <c r="D13" s="179">
        <v>-66645.590930000006</v>
      </c>
      <c r="E13" s="112">
        <v>-70201.642849999989</v>
      </c>
      <c r="F13" s="112">
        <v>-74511.01973</v>
      </c>
      <c r="G13" s="112">
        <v>-76297.7114</v>
      </c>
      <c r="H13" s="112"/>
      <c r="I13" s="112"/>
      <c r="J13" s="112"/>
      <c r="K13" s="112"/>
      <c r="L13" s="112"/>
      <c r="M13" s="112"/>
      <c r="N13" s="112"/>
    </row>
    <row r="14" spans="1:14" ht="20.100000000000001" customHeight="1" x14ac:dyDescent="0.2">
      <c r="A14" s="4" t="s">
        <v>75</v>
      </c>
      <c r="B14" s="170" t="s">
        <v>81</v>
      </c>
      <c r="C14" s="112">
        <f>SUM(C15:C19)</f>
        <v>164152.31496000002</v>
      </c>
      <c r="D14" s="112">
        <f t="shared" ref="D14:N14" si="3">SUM(D15:D19)</f>
        <v>167682.56989000001</v>
      </c>
      <c r="E14" s="112">
        <f t="shared" si="3"/>
        <v>174753.80313999997</v>
      </c>
      <c r="F14" s="112">
        <f t="shared" si="3"/>
        <v>173448.94193</v>
      </c>
      <c r="G14" s="112">
        <f t="shared" si="3"/>
        <v>176639.13716999997</v>
      </c>
      <c r="H14" s="112">
        <f t="shared" si="3"/>
        <v>0</v>
      </c>
      <c r="I14" s="112">
        <f t="shared" si="3"/>
        <v>0</v>
      </c>
      <c r="J14" s="112">
        <f t="shared" si="3"/>
        <v>0</v>
      </c>
      <c r="K14" s="112">
        <f t="shared" si="3"/>
        <v>0</v>
      </c>
      <c r="L14" s="112">
        <f t="shared" si="3"/>
        <v>0</v>
      </c>
      <c r="M14" s="112">
        <f t="shared" si="3"/>
        <v>0</v>
      </c>
      <c r="N14" s="112">
        <f t="shared" si="3"/>
        <v>0</v>
      </c>
    </row>
    <row r="15" spans="1:14" ht="20.100000000000001" customHeight="1" x14ac:dyDescent="0.2">
      <c r="A15" s="164">
        <v>1</v>
      </c>
      <c r="B15" s="164" t="s">
        <v>7</v>
      </c>
      <c r="C15" s="179">
        <v>6242.3368499999997</v>
      </c>
      <c r="D15" s="179">
        <v>6240.0045899999996</v>
      </c>
      <c r="E15" s="112">
        <v>6236.7915400000002</v>
      </c>
      <c r="F15" s="112">
        <v>6235.5725400000001</v>
      </c>
      <c r="G15" s="112">
        <v>6234.4798499999997</v>
      </c>
      <c r="H15" s="112"/>
      <c r="I15" s="112"/>
      <c r="J15" s="112"/>
      <c r="K15" s="112"/>
      <c r="L15" s="112"/>
      <c r="M15" s="112"/>
      <c r="N15" s="112"/>
    </row>
    <row r="16" spans="1:14" ht="20.100000000000001" customHeight="1" x14ac:dyDescent="0.2">
      <c r="A16" s="164">
        <v>2</v>
      </c>
      <c r="B16" s="164" t="s">
        <v>5</v>
      </c>
      <c r="C16" s="179">
        <v>116435.29841</v>
      </c>
      <c r="D16" s="179">
        <v>120100.91662</v>
      </c>
      <c r="E16" s="112">
        <v>127292.16724</v>
      </c>
      <c r="F16" s="112">
        <v>125880.86873</v>
      </c>
      <c r="G16" s="112">
        <v>129208.4225</v>
      </c>
      <c r="H16" s="112"/>
      <c r="I16" s="112"/>
      <c r="J16" s="112"/>
      <c r="K16" s="112"/>
      <c r="L16" s="112"/>
      <c r="M16" s="112"/>
      <c r="N16" s="112"/>
    </row>
    <row r="17" spans="1:14" ht="20.100000000000001" customHeight="1" x14ac:dyDescent="0.2">
      <c r="A17" s="164">
        <v>3</v>
      </c>
      <c r="B17" s="164" t="s">
        <v>8</v>
      </c>
      <c r="C17" s="179">
        <v>180.16395</v>
      </c>
      <c r="D17" s="179">
        <v>214.08198999999999</v>
      </c>
      <c r="E17" s="112">
        <v>264.22672999999998</v>
      </c>
      <c r="F17" s="179">
        <v>306.41788000000003</v>
      </c>
      <c r="G17" s="112">
        <v>364.11840999999998</v>
      </c>
      <c r="H17" s="112"/>
      <c r="I17" s="112"/>
      <c r="J17" s="112"/>
      <c r="K17" s="112"/>
      <c r="L17" s="112"/>
      <c r="M17" s="112"/>
      <c r="N17" s="112"/>
    </row>
    <row r="18" spans="1:14" ht="20.100000000000001" customHeight="1" x14ac:dyDescent="0.2">
      <c r="A18" s="164">
        <v>4</v>
      </c>
      <c r="B18" s="164" t="s">
        <v>66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20.100000000000001" customHeight="1" x14ac:dyDescent="0.2">
      <c r="A19" s="167">
        <v>5</v>
      </c>
      <c r="B19" s="164" t="s">
        <v>6</v>
      </c>
      <c r="C19" s="179">
        <v>41294.515749999999</v>
      </c>
      <c r="D19" s="179">
        <v>41127.56669</v>
      </c>
      <c r="E19" s="112">
        <v>40960.617630000001</v>
      </c>
      <c r="F19" s="112">
        <v>41026.082780000004</v>
      </c>
      <c r="G19" s="112">
        <v>40832.116409999995</v>
      </c>
      <c r="H19" s="112"/>
      <c r="I19" s="112"/>
      <c r="J19" s="112"/>
      <c r="K19" s="112"/>
      <c r="L19" s="112"/>
      <c r="M19" s="112"/>
      <c r="N19" s="112"/>
    </row>
    <row r="20" spans="1:14" ht="20.100000000000001" customHeight="1" x14ac:dyDescent="0.2">
      <c r="A20" s="43" t="s">
        <v>82</v>
      </c>
      <c r="B20" s="164" t="s">
        <v>70</v>
      </c>
      <c r="C20" s="179">
        <v>2913.1056200000003</v>
      </c>
      <c r="D20" s="179">
        <v>2964.8299200000001</v>
      </c>
      <c r="E20" s="179">
        <v>2963.20075</v>
      </c>
      <c r="F20" s="171">
        <v>2962.9233100000001</v>
      </c>
      <c r="G20" s="171">
        <v>2960.9746099999998</v>
      </c>
      <c r="H20" s="171"/>
      <c r="I20" s="171"/>
      <c r="J20" s="171"/>
      <c r="K20" s="171"/>
      <c r="L20" s="171"/>
      <c r="M20" s="171"/>
      <c r="N20" s="171"/>
    </row>
    <row r="21" spans="1:14" ht="20.100000000000001" customHeight="1" x14ac:dyDescent="0.2">
      <c r="A21" s="168"/>
      <c r="B21" s="69" t="s">
        <v>67</v>
      </c>
      <c r="C21" s="163">
        <f>C13+C14+C20</f>
        <v>103247.70572000001</v>
      </c>
      <c r="D21" s="163">
        <f t="shared" ref="D21:N21" si="4">D13+D14+D20</f>
        <v>104001.80888000001</v>
      </c>
      <c r="E21" s="163">
        <f t="shared" si="4"/>
        <v>107515.36103999999</v>
      </c>
      <c r="F21" s="163">
        <f t="shared" si="4"/>
        <v>101900.84551</v>
      </c>
      <c r="G21" s="163">
        <f t="shared" si="4"/>
        <v>103302.40037999998</v>
      </c>
      <c r="H21" s="163">
        <f t="shared" si="4"/>
        <v>0</v>
      </c>
      <c r="I21" s="163">
        <f t="shared" si="4"/>
        <v>0</v>
      </c>
      <c r="J21" s="163">
        <f t="shared" si="4"/>
        <v>0</v>
      </c>
      <c r="K21" s="163">
        <f t="shared" si="4"/>
        <v>0</v>
      </c>
      <c r="L21" s="163">
        <f t="shared" si="4"/>
        <v>0</v>
      </c>
      <c r="M21" s="163">
        <f t="shared" si="4"/>
        <v>0</v>
      </c>
      <c r="N21" s="163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H11" sqref="H1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2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0" t="s">
        <v>0</v>
      </c>
      <c r="B2" s="211"/>
      <c r="C2" s="70" t="s">
        <v>115</v>
      </c>
      <c r="D2" s="70" t="s">
        <v>124</v>
      </c>
      <c r="E2" s="70" t="s">
        <v>125</v>
      </c>
      <c r="F2" s="70" t="s">
        <v>126</v>
      </c>
      <c r="G2" s="70" t="s">
        <v>131</v>
      </c>
      <c r="H2" s="70" t="s">
        <v>116</v>
      </c>
      <c r="I2" s="70" t="s">
        <v>117</v>
      </c>
      <c r="J2" s="70" t="s">
        <v>118</v>
      </c>
      <c r="K2" s="70" t="s">
        <v>119</v>
      </c>
      <c r="L2" s="70" t="s">
        <v>120</v>
      </c>
      <c r="M2" s="70" t="s">
        <v>121</v>
      </c>
      <c r="N2" s="71" t="s">
        <v>122</v>
      </c>
    </row>
    <row r="3" spans="1:28" ht="18" customHeight="1" x14ac:dyDescent="0.25">
      <c r="A3" s="100" t="s">
        <v>87</v>
      </c>
      <c r="B3" s="101"/>
      <c r="C3" s="102">
        <v>1478.1249299999999</v>
      </c>
      <c r="D3" s="103">
        <f>C40</f>
        <v>2655.8960900000002</v>
      </c>
      <c r="E3" s="103">
        <f t="shared" ref="E3:F3" si="0">D40</f>
        <v>2615.7386199999983</v>
      </c>
      <c r="F3" s="103">
        <f t="shared" si="0"/>
        <v>2364.4039999999986</v>
      </c>
      <c r="G3" s="103">
        <f t="shared" ref="G3" si="1">F40</f>
        <v>2436.6763799999972</v>
      </c>
      <c r="H3" s="103">
        <f t="shared" ref="H3" si="2">G40</f>
        <v>1305.4259199999979</v>
      </c>
      <c r="I3" s="103">
        <f t="shared" ref="I3" si="3">H40</f>
        <v>2756.3513600000006</v>
      </c>
      <c r="J3" s="103">
        <f t="shared" ref="J3" si="4">I40</f>
        <v>2756.3513600000006</v>
      </c>
      <c r="K3" s="103">
        <f t="shared" ref="K3" si="5">J40</f>
        <v>2756.3513600000006</v>
      </c>
      <c r="L3" s="103">
        <f t="shared" ref="L3" si="6">K40</f>
        <v>2756.3513600000006</v>
      </c>
      <c r="M3" s="103">
        <f t="shared" ref="M3" si="7">L40</f>
        <v>2756.3513600000006</v>
      </c>
      <c r="N3" s="104">
        <f>L40</f>
        <v>2756.3513600000006</v>
      </c>
    </row>
    <row r="4" spans="1:28" x14ac:dyDescent="0.2">
      <c r="A4" s="205" t="s">
        <v>56</v>
      </c>
      <c r="B4" s="206"/>
      <c r="C4" s="95"/>
      <c r="D4" s="95"/>
      <c r="E4" s="95"/>
      <c r="F4" s="95"/>
      <c r="G4" s="96"/>
      <c r="H4" s="95"/>
      <c r="I4" s="95"/>
      <c r="J4" s="97"/>
      <c r="K4" s="98"/>
      <c r="L4" s="95"/>
      <c r="M4" s="95"/>
      <c r="N4" s="99"/>
    </row>
    <row r="5" spans="1:28" ht="14.1" customHeight="1" x14ac:dyDescent="0.2">
      <c r="A5" s="55"/>
      <c r="B5" s="54" t="s">
        <v>57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58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59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3"/>
      <c r="B8" s="64" t="s">
        <v>63</v>
      </c>
      <c r="C8" s="65"/>
      <c r="D8" s="66"/>
      <c r="E8" s="66"/>
      <c r="F8" s="66"/>
      <c r="G8" s="67"/>
      <c r="H8" s="66"/>
      <c r="I8" s="67"/>
      <c r="J8" s="66"/>
      <c r="K8" s="66"/>
      <c r="L8" s="66"/>
      <c r="M8" s="66"/>
      <c r="N8" s="68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4" t="s">
        <v>34</v>
      </c>
      <c r="B9" s="75"/>
      <c r="C9" s="107">
        <f>C17</f>
        <v>12555.812819999999</v>
      </c>
      <c r="D9" s="107">
        <f t="shared" ref="D9:N9" si="8">D17</f>
        <v>10370.446299999998</v>
      </c>
      <c r="E9" s="107">
        <f t="shared" si="8"/>
        <v>11335.57899</v>
      </c>
      <c r="F9" s="107">
        <f t="shared" si="8"/>
        <v>11663.749659999999</v>
      </c>
      <c r="G9" s="107">
        <f t="shared" si="8"/>
        <v>10385.843870000001</v>
      </c>
      <c r="H9" s="107">
        <f t="shared" si="8"/>
        <v>11564.439030000001</v>
      </c>
      <c r="I9" s="107">
        <f t="shared" si="8"/>
        <v>0</v>
      </c>
      <c r="J9" s="107">
        <f t="shared" si="8"/>
        <v>0</v>
      </c>
      <c r="K9" s="107">
        <f t="shared" si="8"/>
        <v>0</v>
      </c>
      <c r="L9" s="107">
        <f t="shared" si="8"/>
        <v>0</v>
      </c>
      <c r="M9" s="107">
        <f t="shared" si="8"/>
        <v>0</v>
      </c>
      <c r="N9" s="172">
        <f t="shared" si="8"/>
        <v>0</v>
      </c>
    </row>
    <row r="10" spans="1:28" ht="14.1" customHeight="1" x14ac:dyDescent="0.2">
      <c r="A10" s="29"/>
      <c r="B10" s="54" t="s">
        <v>13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>
        <v>6923.5950700000003</v>
      </c>
      <c r="H10" s="19">
        <v>7243.4146000000001</v>
      </c>
      <c r="I10" s="19"/>
      <c r="J10" s="19"/>
      <c r="K10" s="19"/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14</v>
      </c>
      <c r="C11" s="20">
        <v>2489.1650299999997</v>
      </c>
      <c r="D11" s="21">
        <v>2419.2470000000003</v>
      </c>
      <c r="E11" s="21">
        <v>2910.07771</v>
      </c>
      <c r="F11" s="19">
        <v>2408.1927500000002</v>
      </c>
      <c r="G11" s="21">
        <v>2292.0810800000004</v>
      </c>
      <c r="H11" s="19">
        <v>2735</v>
      </c>
      <c r="I11" s="19"/>
      <c r="J11" s="19"/>
      <c r="K11" s="19"/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15</v>
      </c>
      <c r="C12" s="20">
        <v>847.8318099999999</v>
      </c>
      <c r="D12" s="21">
        <v>828.88841000000002</v>
      </c>
      <c r="E12" s="21">
        <v>1052.1844599999999</v>
      </c>
      <c r="F12" s="19">
        <v>860.22610999999995</v>
      </c>
      <c r="G12" s="21">
        <v>863.70767000000001</v>
      </c>
      <c r="H12" s="19">
        <v>995.60113999999999</v>
      </c>
      <c r="I12" s="19"/>
      <c r="J12" s="19"/>
      <c r="K12" s="19"/>
      <c r="L12" s="19"/>
      <c r="M12" s="19"/>
      <c r="N12" s="38"/>
      <c r="P12" s="207"/>
      <c r="Q12" s="207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6"/>
      <c r="B13" s="77" t="s">
        <v>35</v>
      </c>
      <c r="C13" s="78">
        <f>C10+C11+C12</f>
        <v>11259.874539999999</v>
      </c>
      <c r="D13" s="78">
        <f t="shared" ref="D13:N13" si="9">D10+D11+D12</f>
        <v>10046.861959999998</v>
      </c>
      <c r="E13" s="78">
        <f t="shared" si="9"/>
        <v>11239.452880000001</v>
      </c>
      <c r="F13" s="78">
        <f t="shared" si="9"/>
        <v>11461.92072</v>
      </c>
      <c r="G13" s="78">
        <f t="shared" si="9"/>
        <v>10079.383820000001</v>
      </c>
      <c r="H13" s="78">
        <f t="shared" si="9"/>
        <v>10974.015740000001</v>
      </c>
      <c r="I13" s="78">
        <f t="shared" si="9"/>
        <v>0</v>
      </c>
      <c r="J13" s="78">
        <f t="shared" si="9"/>
        <v>0</v>
      </c>
      <c r="K13" s="78">
        <f t="shared" si="9"/>
        <v>0</v>
      </c>
      <c r="L13" s="78">
        <f t="shared" si="9"/>
        <v>0</v>
      </c>
      <c r="M13" s="78">
        <f t="shared" si="9"/>
        <v>0</v>
      </c>
      <c r="N13" s="79">
        <f t="shared" si="9"/>
        <v>0</v>
      </c>
    </row>
    <row r="14" spans="1:28" ht="14.1" customHeight="1" x14ac:dyDescent="0.2">
      <c r="A14" s="29"/>
      <c r="B14" s="54" t="s">
        <v>36</v>
      </c>
      <c r="C14" s="20">
        <v>1295.9382800000005</v>
      </c>
      <c r="D14" s="21">
        <v>323.58433999999994</v>
      </c>
      <c r="E14" s="21">
        <v>96.126109999999983</v>
      </c>
      <c r="F14" s="19">
        <v>201.82894000000005</v>
      </c>
      <c r="G14" s="21">
        <v>306.46004999999997</v>
      </c>
      <c r="H14" s="19">
        <v>589.98189000000013</v>
      </c>
      <c r="I14" s="19"/>
      <c r="J14" s="34"/>
      <c r="K14" s="19"/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61</v>
      </c>
      <c r="C15" s="52">
        <v>0</v>
      </c>
      <c r="D15" s="21">
        <v>0</v>
      </c>
      <c r="E15" s="21">
        <v>0</v>
      </c>
      <c r="F15" s="19">
        <v>0</v>
      </c>
      <c r="G15" s="21">
        <v>0</v>
      </c>
      <c r="H15" s="19">
        <v>0.44139999999999996</v>
      </c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60</v>
      </c>
      <c r="C16" s="52">
        <v>0</v>
      </c>
      <c r="D16" s="21">
        <v>0</v>
      </c>
      <c r="E16" s="21">
        <v>0</v>
      </c>
      <c r="F16" s="19">
        <v>0</v>
      </c>
      <c r="G16" s="21">
        <v>0</v>
      </c>
      <c r="H16" s="19">
        <v>0</v>
      </c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7"/>
      <c r="B17" s="88" t="s">
        <v>64</v>
      </c>
      <c r="C17" s="89">
        <f>SUM(C13:C16)</f>
        <v>12555.812819999999</v>
      </c>
      <c r="D17" s="89">
        <f t="shared" ref="D17:N17" si="10">SUM(D13:D16)</f>
        <v>10370.446299999998</v>
      </c>
      <c r="E17" s="89">
        <f t="shared" si="10"/>
        <v>11335.57899</v>
      </c>
      <c r="F17" s="89">
        <f t="shared" si="10"/>
        <v>11663.749659999999</v>
      </c>
      <c r="G17" s="89">
        <f t="shared" si="10"/>
        <v>10385.843870000001</v>
      </c>
      <c r="H17" s="89">
        <f t="shared" si="10"/>
        <v>11564.439030000001</v>
      </c>
      <c r="I17" s="89">
        <f t="shared" si="10"/>
        <v>0</v>
      </c>
      <c r="J17" s="89">
        <f t="shared" si="10"/>
        <v>0</v>
      </c>
      <c r="K17" s="89">
        <f t="shared" si="10"/>
        <v>0</v>
      </c>
      <c r="L17" s="89">
        <f t="shared" si="10"/>
        <v>0</v>
      </c>
      <c r="M17" s="89">
        <f t="shared" si="10"/>
        <v>0</v>
      </c>
      <c r="N17" s="90">
        <f t="shared" si="10"/>
        <v>0</v>
      </c>
    </row>
    <row r="18" spans="1:28" ht="14.1" customHeight="1" x14ac:dyDescent="0.2">
      <c r="A18" s="72" t="s">
        <v>37</v>
      </c>
      <c r="B18" s="73"/>
      <c r="C18" s="86">
        <f>C38</f>
        <v>11378.041659999999</v>
      </c>
      <c r="D18" s="86">
        <f t="shared" ref="D18:N18" si="11">D38</f>
        <v>10410.60377</v>
      </c>
      <c r="E18" s="86">
        <f t="shared" si="11"/>
        <v>11586.91361</v>
      </c>
      <c r="F18" s="86">
        <f t="shared" si="11"/>
        <v>11591.477280000001</v>
      </c>
      <c r="G18" s="86">
        <f t="shared" si="11"/>
        <v>11517.09433</v>
      </c>
      <c r="H18" s="86">
        <f t="shared" si="11"/>
        <v>10113.513589999999</v>
      </c>
      <c r="I18" s="86">
        <f t="shared" si="11"/>
        <v>0</v>
      </c>
      <c r="J18" s="86">
        <f t="shared" si="11"/>
        <v>0</v>
      </c>
      <c r="K18" s="86">
        <f t="shared" si="11"/>
        <v>0</v>
      </c>
      <c r="L18" s="86">
        <f t="shared" si="11"/>
        <v>0</v>
      </c>
      <c r="M18" s="86">
        <f t="shared" si="11"/>
        <v>0</v>
      </c>
      <c r="N18" s="173">
        <f t="shared" si="11"/>
        <v>0</v>
      </c>
    </row>
    <row r="19" spans="1:28" ht="14.1" customHeight="1" x14ac:dyDescent="0.2">
      <c r="A19" s="30"/>
      <c r="B19" s="56" t="s">
        <v>89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>
        <v>5755.1693499999992</v>
      </c>
      <c r="H19" s="21">
        <v>5913.9900599999992</v>
      </c>
      <c r="I19" s="21"/>
      <c r="J19" s="21"/>
      <c r="K19" s="19"/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90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>
        <v>1548.6576400000001</v>
      </c>
      <c r="H20" s="21">
        <v>1582.2816599999999</v>
      </c>
      <c r="I20" s="21"/>
      <c r="J20" s="21"/>
      <c r="K20" s="19"/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38</v>
      </c>
      <c r="C21" s="20">
        <v>0</v>
      </c>
      <c r="D21" s="21">
        <v>5.4390599999999996</v>
      </c>
      <c r="E21" s="21">
        <v>0</v>
      </c>
      <c r="F21" s="21">
        <v>3.3768000000000002</v>
      </c>
      <c r="G21" s="21">
        <v>0</v>
      </c>
      <c r="H21" s="21">
        <v>0</v>
      </c>
      <c r="I21" s="21"/>
      <c r="J21" s="41"/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80"/>
      <c r="B22" s="81" t="s">
        <v>39</v>
      </c>
      <c r="C22" s="82">
        <f>SUM(C19:C21)</f>
        <v>7114.3278100000007</v>
      </c>
      <c r="D22" s="82">
        <f t="shared" ref="D22:N22" si="12">SUM(D19:D21)</f>
        <v>7244.8064100000001</v>
      </c>
      <c r="E22" s="82">
        <f t="shared" si="12"/>
        <v>7054.5447800000002</v>
      </c>
      <c r="F22" s="82">
        <f t="shared" si="12"/>
        <v>7401.2198500000004</v>
      </c>
      <c r="G22" s="82">
        <f t="shared" si="12"/>
        <v>7303.8269899999996</v>
      </c>
      <c r="H22" s="82">
        <f t="shared" si="12"/>
        <v>7496.2717199999988</v>
      </c>
      <c r="I22" s="82">
        <f t="shared" si="12"/>
        <v>0</v>
      </c>
      <c r="J22" s="82">
        <f t="shared" si="12"/>
        <v>0</v>
      </c>
      <c r="K22" s="82">
        <f t="shared" si="12"/>
        <v>0</v>
      </c>
      <c r="L22" s="82">
        <f t="shared" si="12"/>
        <v>0</v>
      </c>
      <c r="M22" s="82">
        <f t="shared" si="12"/>
        <v>0</v>
      </c>
      <c r="N22" s="83">
        <f t="shared" si="12"/>
        <v>0</v>
      </c>
    </row>
    <row r="23" spans="1:28" ht="14.1" customHeight="1" x14ac:dyDescent="0.2">
      <c r="A23" s="32"/>
      <c r="B23" s="56" t="s">
        <v>21</v>
      </c>
      <c r="C23" s="20">
        <v>2304.1300100000003</v>
      </c>
      <c r="D23" s="21">
        <v>1639.11626</v>
      </c>
      <c r="E23" s="21">
        <v>1883.92248</v>
      </c>
      <c r="F23" s="21">
        <v>1645.5879200000004</v>
      </c>
      <c r="G23" s="21">
        <v>2189.1926200000003</v>
      </c>
      <c r="H23" s="21">
        <v>291.58772999999997</v>
      </c>
      <c r="I23" s="21"/>
      <c r="J23" s="19"/>
      <c r="K23" s="19"/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83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>
        <v>142.16273999999999</v>
      </c>
      <c r="H24" s="21">
        <v>120.99052</v>
      </c>
      <c r="I24" s="21"/>
      <c r="J24" s="19"/>
      <c r="K24" s="19"/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84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>
        <v>198.52304000000001</v>
      </c>
      <c r="H25" s="21">
        <v>58.230370000000001</v>
      </c>
      <c r="I25" s="21"/>
      <c r="J25" s="19"/>
      <c r="K25" s="19"/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86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>
        <v>261.43696</v>
      </c>
      <c r="H26" s="21">
        <v>766.93524000000002</v>
      </c>
      <c r="I26" s="21"/>
      <c r="J26" s="19"/>
      <c r="K26" s="19"/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22</v>
      </c>
      <c r="C27" s="20">
        <v>296.66482000000008</v>
      </c>
      <c r="D27" s="21">
        <v>155.11607000000001</v>
      </c>
      <c r="E27" s="21">
        <v>264.12146999999999</v>
      </c>
      <c r="F27" s="21">
        <v>234.71666000000008</v>
      </c>
      <c r="G27" s="21">
        <v>267.10449999999997</v>
      </c>
      <c r="H27" s="21">
        <v>271.89311000000004</v>
      </c>
      <c r="I27" s="21"/>
      <c r="J27" s="19"/>
      <c r="K27" s="19"/>
      <c r="L27" s="21"/>
      <c r="M27" s="21"/>
      <c r="N27" s="39"/>
      <c r="Y27" s="40"/>
      <c r="AB27" s="37"/>
    </row>
    <row r="28" spans="1:28" ht="14.1" customHeight="1" x14ac:dyDescent="0.2">
      <c r="A28" s="80"/>
      <c r="B28" s="81" t="s">
        <v>23</v>
      </c>
      <c r="C28" s="82">
        <f t="shared" ref="C28:E28" si="13">SUM(C23:C27)</f>
        <v>3519.5892199999998</v>
      </c>
      <c r="D28" s="82">
        <f t="shared" si="13"/>
        <v>2066.92445</v>
      </c>
      <c r="E28" s="82">
        <f t="shared" si="13"/>
        <v>3002.0172400000001</v>
      </c>
      <c r="F28" s="82">
        <f t="shared" ref="F28:N28" si="14">SUM(F23:F27)</f>
        <v>2622.8399900000004</v>
      </c>
      <c r="G28" s="82">
        <f t="shared" si="14"/>
        <v>3058.4198600000004</v>
      </c>
      <c r="H28" s="82">
        <f t="shared" si="14"/>
        <v>1509.63697</v>
      </c>
      <c r="I28" s="82">
        <f t="shared" si="14"/>
        <v>0</v>
      </c>
      <c r="J28" s="82">
        <f t="shared" si="14"/>
        <v>0</v>
      </c>
      <c r="K28" s="82">
        <f t="shared" si="14"/>
        <v>0</v>
      </c>
      <c r="L28" s="82">
        <f t="shared" si="14"/>
        <v>0</v>
      </c>
      <c r="M28" s="82">
        <f t="shared" si="14"/>
        <v>0</v>
      </c>
      <c r="N28" s="83">
        <f t="shared" si="14"/>
        <v>0</v>
      </c>
      <c r="O28" s="42"/>
    </row>
    <row r="29" spans="1:28" ht="14.1" customHeight="1" x14ac:dyDescent="0.2">
      <c r="A29" s="29"/>
      <c r="B29" s="56" t="s">
        <v>40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>
        <v>186.09832</v>
      </c>
      <c r="H29" s="21">
        <v>126.77179</v>
      </c>
      <c r="I29" s="21"/>
      <c r="J29" s="19"/>
      <c r="K29" s="19"/>
      <c r="L29" s="21"/>
      <c r="M29" s="21"/>
      <c r="N29" s="39"/>
      <c r="O29" s="42"/>
      <c r="AB29" s="37"/>
    </row>
    <row r="30" spans="1:28" ht="14.1" customHeight="1" x14ac:dyDescent="0.2">
      <c r="A30" s="32"/>
      <c r="B30" s="56" t="s">
        <v>41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>
        <v>1.51797</v>
      </c>
      <c r="H30" s="21">
        <v>11.43988</v>
      </c>
      <c r="I30" s="21"/>
      <c r="J30" s="19"/>
      <c r="K30" s="19"/>
      <c r="L30" s="21"/>
      <c r="M30" s="21"/>
      <c r="N30" s="39"/>
      <c r="O30" s="42"/>
      <c r="AB30" s="37"/>
    </row>
    <row r="31" spans="1:28" ht="14.1" customHeight="1" x14ac:dyDescent="0.2">
      <c r="A31" s="32"/>
      <c r="B31" s="56" t="s">
        <v>42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>
        <v>37.014040000000001</v>
      </c>
      <c r="H31" s="21">
        <v>62.653490000000005</v>
      </c>
      <c r="I31" s="21"/>
      <c r="J31" s="19"/>
      <c r="K31" s="19"/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6" t="s">
        <v>43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>
        <v>24.268899999999999</v>
      </c>
      <c r="H32" s="21">
        <v>8.9919599999999988</v>
      </c>
      <c r="I32" s="21"/>
      <c r="J32" s="19"/>
      <c r="K32" s="19"/>
      <c r="L32" s="21"/>
      <c r="M32" s="21"/>
      <c r="N32" s="39"/>
      <c r="O32" s="42"/>
      <c r="AB32" s="37"/>
    </row>
    <row r="33" spans="1:28" ht="14.1" customHeight="1" x14ac:dyDescent="0.2">
      <c r="A33" s="32"/>
      <c r="B33" s="56" t="s">
        <v>44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>
        <v>26.371080000000003</v>
      </c>
      <c r="H33" s="21">
        <v>16.53482</v>
      </c>
      <c r="I33" s="21"/>
      <c r="J33" s="19"/>
      <c r="K33" s="19"/>
      <c r="L33" s="21"/>
      <c r="M33" s="21"/>
      <c r="N33" s="39"/>
      <c r="AB33" s="37"/>
    </row>
    <row r="34" spans="1:28" ht="14.1" customHeight="1" x14ac:dyDescent="0.2">
      <c r="A34" s="80"/>
      <c r="B34" s="81" t="s">
        <v>45</v>
      </c>
      <c r="C34" s="84">
        <f>SUM(C30:C33)</f>
        <v>83.71323000000001</v>
      </c>
      <c r="D34" s="84">
        <f t="shared" ref="D34:F34" si="15">SUM(D30:D33)</f>
        <v>25.36844</v>
      </c>
      <c r="E34" s="84">
        <f t="shared" si="15"/>
        <v>70.88694000000001</v>
      </c>
      <c r="F34" s="84">
        <f t="shared" si="15"/>
        <v>103.81209000000001</v>
      </c>
      <c r="G34" s="84">
        <f t="shared" ref="G34:N34" si="16">SUM(G30:G33)</f>
        <v>89.171990000000008</v>
      </c>
      <c r="H34" s="84">
        <f t="shared" si="16"/>
        <v>99.620149999999995</v>
      </c>
      <c r="I34" s="84">
        <f t="shared" si="16"/>
        <v>0</v>
      </c>
      <c r="J34" s="84">
        <f t="shared" si="16"/>
        <v>0</v>
      </c>
      <c r="K34" s="84">
        <f t="shared" si="16"/>
        <v>0</v>
      </c>
      <c r="L34" s="84">
        <f t="shared" si="16"/>
        <v>0</v>
      </c>
      <c r="M34" s="84">
        <f t="shared" si="16"/>
        <v>0</v>
      </c>
      <c r="N34" s="85">
        <f t="shared" si="16"/>
        <v>0</v>
      </c>
    </row>
    <row r="35" spans="1:28" ht="14.1" customHeight="1" x14ac:dyDescent="0.2">
      <c r="A35" s="29"/>
      <c r="B35" s="56" t="s">
        <v>46</v>
      </c>
      <c r="C35" s="18">
        <v>600.96749</v>
      </c>
      <c r="D35" s="34">
        <v>666.9682600000001</v>
      </c>
      <c r="E35" s="34">
        <v>964.50189</v>
      </c>
      <c r="F35" s="21">
        <v>1163.92103</v>
      </c>
      <c r="G35" s="21">
        <v>879.57716999999991</v>
      </c>
      <c r="H35" s="21">
        <v>881.21295999999995</v>
      </c>
      <c r="I35" s="21"/>
      <c r="J35" s="19"/>
      <c r="K35" s="19"/>
      <c r="L35" s="21"/>
      <c r="M35" s="21"/>
      <c r="N35" s="39"/>
      <c r="AB35" s="37"/>
    </row>
    <row r="36" spans="1:28" ht="14.1" customHeight="1" x14ac:dyDescent="0.2">
      <c r="A36" s="29"/>
      <c r="B36" s="56" t="s">
        <v>62</v>
      </c>
      <c r="C36" s="53">
        <v>0</v>
      </c>
      <c r="D36" s="19">
        <v>0</v>
      </c>
      <c r="E36" s="19">
        <v>0</v>
      </c>
      <c r="F36" s="21">
        <v>0</v>
      </c>
      <c r="G36" s="21">
        <v>0</v>
      </c>
      <c r="H36" s="21">
        <v>0</v>
      </c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6" t="s">
        <v>91</v>
      </c>
      <c r="C37" s="53">
        <v>0</v>
      </c>
      <c r="D37" s="19">
        <v>0</v>
      </c>
      <c r="E37" s="19">
        <v>0</v>
      </c>
      <c r="F37" s="21">
        <v>0</v>
      </c>
      <c r="G37" s="21">
        <v>0</v>
      </c>
      <c r="H37" s="21">
        <v>0</v>
      </c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91"/>
      <c r="B38" s="92" t="s">
        <v>88</v>
      </c>
      <c r="C38" s="93">
        <f>C22+C28+C29+C34+C35+C36+C37</f>
        <v>11378.041659999999</v>
      </c>
      <c r="D38" s="93">
        <f>D22+D28+D29+D34+D35+D36+D37</f>
        <v>10410.60377</v>
      </c>
      <c r="E38" s="93">
        <f t="shared" ref="E38:N38" si="17">E37+E36+E35+E34+E29+E28+E22</f>
        <v>11586.91361</v>
      </c>
      <c r="F38" s="93">
        <f t="shared" si="17"/>
        <v>11591.477280000001</v>
      </c>
      <c r="G38" s="93">
        <f t="shared" si="17"/>
        <v>11517.09433</v>
      </c>
      <c r="H38" s="93">
        <f t="shared" si="17"/>
        <v>10113.513589999999</v>
      </c>
      <c r="I38" s="93">
        <f t="shared" si="17"/>
        <v>0</v>
      </c>
      <c r="J38" s="93">
        <f t="shared" si="17"/>
        <v>0</v>
      </c>
      <c r="K38" s="93">
        <f t="shared" si="17"/>
        <v>0</v>
      </c>
      <c r="L38" s="93">
        <f t="shared" si="17"/>
        <v>0</v>
      </c>
      <c r="M38" s="93">
        <f t="shared" si="17"/>
        <v>0</v>
      </c>
      <c r="N38" s="94">
        <f t="shared" si="17"/>
        <v>0</v>
      </c>
      <c r="Y38" s="40"/>
    </row>
    <row r="39" spans="1:28" ht="14.1" customHeight="1" thickBot="1" x14ac:dyDescent="0.25">
      <c r="A39" s="59"/>
      <c r="B39" s="58" t="s">
        <v>47</v>
      </c>
      <c r="C39" s="33">
        <f>C17-C38</f>
        <v>1177.7711600000002</v>
      </c>
      <c r="D39" s="33">
        <f>D17-D38</f>
        <v>-40.157470000001922</v>
      </c>
      <c r="E39" s="33">
        <f t="shared" ref="E39:N39" si="18">E17-E38</f>
        <v>-251.33461999999963</v>
      </c>
      <c r="F39" s="33">
        <f t="shared" si="18"/>
        <v>72.27237999999852</v>
      </c>
      <c r="G39" s="33">
        <f t="shared" si="18"/>
        <v>-1131.2504599999993</v>
      </c>
      <c r="H39" s="33">
        <f t="shared" si="18"/>
        <v>1450.9254400000027</v>
      </c>
      <c r="I39" s="33">
        <f t="shared" si="18"/>
        <v>0</v>
      </c>
      <c r="J39" s="33">
        <f t="shared" si="18"/>
        <v>0</v>
      </c>
      <c r="K39" s="33">
        <f t="shared" si="18"/>
        <v>0</v>
      </c>
      <c r="L39" s="33">
        <f t="shared" si="18"/>
        <v>0</v>
      </c>
      <c r="M39" s="33">
        <f t="shared" si="18"/>
        <v>0</v>
      </c>
      <c r="N39" s="50">
        <f t="shared" si="18"/>
        <v>0</v>
      </c>
      <c r="Y39" s="37"/>
    </row>
    <row r="40" spans="1:28" ht="18" customHeight="1" thickBot="1" x14ac:dyDescent="0.3">
      <c r="A40" s="208" t="s">
        <v>50</v>
      </c>
      <c r="B40" s="209"/>
      <c r="C40" s="105">
        <f>C3+C17-C38</f>
        <v>2655.8960900000002</v>
      </c>
      <c r="D40" s="105">
        <f>D3+D17-D38</f>
        <v>2615.7386199999983</v>
      </c>
      <c r="E40" s="105">
        <f t="shared" ref="E40:M40" si="19">E3+E17-E38</f>
        <v>2364.4039999999986</v>
      </c>
      <c r="F40" s="105">
        <f>F3+F17-F38</f>
        <v>2436.6763799999972</v>
      </c>
      <c r="G40" s="105">
        <f t="shared" si="19"/>
        <v>1305.4259199999979</v>
      </c>
      <c r="H40" s="105">
        <f t="shared" si="19"/>
        <v>2756.3513600000006</v>
      </c>
      <c r="I40" s="105">
        <f t="shared" si="19"/>
        <v>2756.3513600000006</v>
      </c>
      <c r="J40" s="105">
        <f t="shared" si="19"/>
        <v>2756.3513600000006</v>
      </c>
      <c r="K40" s="105">
        <f t="shared" si="19"/>
        <v>2756.3513600000006</v>
      </c>
      <c r="L40" s="105">
        <f t="shared" si="19"/>
        <v>2756.3513600000006</v>
      </c>
      <c r="M40" s="105">
        <f t="shared" si="19"/>
        <v>2756.3513600000006</v>
      </c>
      <c r="N40" s="106">
        <f t="shared" ref="N40" si="20">N3+N17-N38</f>
        <v>2756.3513600000006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Anna Cígerová</cp:lastModifiedBy>
  <cp:lastPrinted>2024-05-22T05:47:10Z</cp:lastPrinted>
  <dcterms:created xsi:type="dcterms:W3CDTF">2012-03-20T09:28:01Z</dcterms:created>
  <dcterms:modified xsi:type="dcterms:W3CDTF">2024-06-27T11:02:34Z</dcterms:modified>
</cp:coreProperties>
</file>