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artin-my.sharepoint.com/personal/zuzana_vaslikova_unm_sk/Documents/Moje dokumenty/Ulohy MZ SR/Hlásenia hospodárenia/2024/"/>
    </mc:Choice>
  </mc:AlternateContent>
  <xr:revisionPtr revIDLastSave="101" documentId="8_{1B34AE85-84CF-438F-9128-EA3A36A2E526}" xr6:coauthVersionLast="47" xr6:coauthVersionMax="47" xr10:uidLastSave="{4B3D6B4C-B8C8-4D38-B4C2-9677692FD626}"/>
  <bookViews>
    <workbookView xWindow="-120" yWindow="-120" windowWidth="29040" windowHeight="1752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4" l="1"/>
  <c r="F34" i="3"/>
  <c r="C34" i="3"/>
  <c r="F27" i="3"/>
  <c r="F28" i="3" s="1"/>
  <c r="C27" i="3"/>
  <c r="C28" i="3" s="1"/>
  <c r="F22" i="3"/>
  <c r="C22" i="3"/>
  <c r="F14" i="3"/>
  <c r="C14" i="3"/>
  <c r="F9" i="3"/>
  <c r="C9" i="3"/>
  <c r="G27" i="3"/>
  <c r="G22" i="3"/>
  <c r="G9" i="3"/>
  <c r="G14" i="3" s="1"/>
  <c r="G28" i="3" s="1"/>
  <c r="G34" i="3" s="1"/>
  <c r="D22" i="3"/>
  <c r="D27" i="3" s="1"/>
  <c r="D9" i="3"/>
  <c r="D14" i="3" s="1"/>
  <c r="D28" i="3" s="1"/>
  <c r="D34" i="3" s="1"/>
  <c r="P34" i="3"/>
  <c r="O34" i="3"/>
  <c r="O28" i="3"/>
  <c r="P27" i="3"/>
  <c r="P28" i="3" s="1"/>
  <c r="O27" i="3"/>
  <c r="P22" i="3"/>
  <c r="Q22" i="3" s="1"/>
  <c r="O22" i="3"/>
  <c r="P14" i="3"/>
  <c r="O14" i="3"/>
  <c r="P9" i="3"/>
  <c r="O9" i="3"/>
  <c r="Q32" i="3"/>
  <c r="Q29" i="3"/>
  <c r="Q26" i="3"/>
  <c r="Q23" i="3"/>
  <c r="Q13" i="3"/>
  <c r="Q10" i="3"/>
  <c r="Q7" i="3"/>
  <c r="M34" i="3"/>
  <c r="L34" i="3"/>
  <c r="L28" i="3"/>
  <c r="M27" i="3"/>
  <c r="M28" i="3" s="1"/>
  <c r="L27" i="3"/>
  <c r="M22" i="3"/>
  <c r="L22" i="3"/>
  <c r="M14" i="3"/>
  <c r="L14" i="3"/>
  <c r="M9" i="3"/>
  <c r="L9" i="3"/>
  <c r="I38" i="4"/>
  <c r="Q33" i="3"/>
  <c r="N33" i="3"/>
  <c r="N32" i="3"/>
  <c r="Q31" i="3"/>
  <c r="N31" i="3"/>
  <c r="Q30" i="3"/>
  <c r="N30" i="3"/>
  <c r="N29" i="3"/>
  <c r="N26" i="3"/>
  <c r="Q25" i="3"/>
  <c r="N25" i="3"/>
  <c r="Q24" i="3"/>
  <c r="N24" i="3"/>
  <c r="N23" i="3"/>
  <c r="Q21" i="3"/>
  <c r="N21" i="3"/>
  <c r="Q20" i="3"/>
  <c r="N20" i="3"/>
  <c r="Q19" i="3"/>
  <c r="N19" i="3"/>
  <c r="Q18" i="3"/>
  <c r="N18" i="3"/>
  <c r="Q17" i="3"/>
  <c r="N17" i="3"/>
  <c r="Q16" i="3"/>
  <c r="N16" i="3"/>
  <c r="N13" i="3"/>
  <c r="Q12" i="3"/>
  <c r="N12" i="3"/>
  <c r="Q11" i="3"/>
  <c r="N11" i="3"/>
  <c r="N10" i="3"/>
  <c r="Q8" i="3"/>
  <c r="N8" i="3"/>
  <c r="N7" i="3"/>
  <c r="Q6" i="3"/>
  <c r="N6" i="3"/>
  <c r="K1" i="3"/>
  <c r="H9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25" i="3"/>
  <c r="E29" i="3"/>
  <c r="E11" i="3"/>
  <c r="E33" i="3"/>
  <c r="E31" i="3"/>
  <c r="E24" i="3"/>
  <c r="E23" i="3"/>
  <c r="E21" i="3"/>
  <c r="E20" i="3"/>
  <c r="E19" i="3"/>
  <c r="E18" i="3"/>
  <c r="E17" i="3"/>
  <c r="E13" i="3"/>
  <c r="E10" i="3"/>
  <c r="E8" i="3"/>
  <c r="E6" i="3"/>
  <c r="N9" i="3" l="1"/>
  <c r="Q9" i="3"/>
  <c r="H22" i="3"/>
  <c r="H14" i="3"/>
  <c r="N22" i="3"/>
  <c r="N14" i="3"/>
  <c r="Q14" i="3"/>
  <c r="Q27" i="3"/>
  <c r="N27" i="3"/>
  <c r="H27" i="3"/>
  <c r="E12" i="3"/>
  <c r="E7" i="3"/>
  <c r="E27" i="3"/>
  <c r="E14" i="3"/>
  <c r="E9" i="3"/>
  <c r="E22" i="3"/>
  <c r="N28" i="3" l="1"/>
  <c r="Q34" i="3"/>
  <c r="Q28" i="3"/>
  <c r="E26" i="3"/>
  <c r="E16" i="3"/>
  <c r="E30" i="3"/>
  <c r="E28" i="3"/>
  <c r="H34" i="3" l="1"/>
  <c r="H28" i="3"/>
  <c r="N34" i="3"/>
  <c r="E34" i="3"/>
  <c r="E32" i="3"/>
  <c r="I17" i="4"/>
  <c r="K17" i="4"/>
  <c r="L17" i="4"/>
  <c r="M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J17" i="4" s="1"/>
  <c r="K13" i="4"/>
  <c r="L13" i="4"/>
  <c r="M13" i="4"/>
  <c r="N1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K21" i="1"/>
  <c r="I11" i="1" l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E40" i="4" l="1"/>
  <c r="F3" i="4" s="1"/>
  <c r="F40" i="4" s="1"/>
  <c r="G3" i="4" l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<sst xmlns="http://schemas.openxmlformats.org/spreadsheetml/2006/main" count="202" uniqueCount="139">
  <si>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</si>
  <si>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</si>
  <si>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</si>
  <si>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</si>
  <si>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</si>
  <si>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</si>
  <si>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</si>
  <si>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</si>
  <si>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</si>
  <si>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</si>
  <si>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</si>
  <si>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</si>
  <si>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</si>
  <si>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</si>
  <si>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</si>
  <si>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</si>
  <si>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</si>
  <si>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</si>
  <si>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</si>
  <si>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</si>
  <si>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</si>
  <si>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</si>
  <si>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</si>
  <si>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</si>
  <si>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</si>
  <si>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</si>
  <si>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</si>
  <si>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</si>
  <si>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</si>
  <si>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</si>
  <si>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</si>
  <si>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</si>
  <si>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</si>
  <si>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</si>
  <si>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</si>
  <si>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</si>
  <si>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</si>
  <si>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</si>
  <si>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</si>
  <si>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</si>
  <si>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</si>
  <si>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</si>
  <si>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</si>
  <si>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</si>
  <si>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</si>
  <si>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</si>
  <si>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</si>
  <si>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</si>
  <si>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</si>
  <si>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</si>
  <si>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</si>
  <si>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</si>
  <si>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</si>
  <si>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</si>
  <si>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</si>
  <si>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</si>
  <si>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</si>
  <si>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</si>
  <si>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</si>
  <si>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</si>
  <si>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</si>
  <si>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</si>
  <si>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</si>
  <si>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</si>
  <si>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</si>
  <si>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</si>
  <si>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</si>
  <si>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</si>
  <si>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</si>
  <si>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</si>
  <si>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</si>
  <si>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</si>
  <si>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</si>
  <si>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</si>
  <si>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</si>
  <si>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</si>
  <si>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</si>
  <si>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</si>
  <si>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</si>
  <si>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</si>
  <si>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</si>
  <si>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</si>
  <si>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</si>
  <si>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</si>
  <si>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</si>
  <si>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</si>
  <si>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</si>
  <si>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</si>
  <si>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</si>
  <si>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</si>
  <si>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</si>
  <si>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</si>
  <si>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</si>
  <si>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</si>
  <si>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</si>
  <si>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</si>
  <si>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</si>
  <si>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</si>
  <si>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</si>
  <si>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</si>
  <si>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</si>
  <si>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</si>
  <si>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</si>
  <si>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</si>
  <si>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</si>
  <si>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</si>
  <si>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</si>
  <si>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</si>
  <si>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</si>
  <si>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</si>
  <si>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</si>
  <si>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</si>
  <si>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</si>
  <si>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</si>
  <si>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</si>
  <si>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</si>
  <si>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>Výhľad 09_2024</t>
  </si>
  <si>
    <t>Výhľad 10_2024</t>
  </si>
  <si>
    <t>Výhľad 11_2024</t>
  </si>
  <si>
    <t>Výhľad 12_2024</t>
  </si>
  <si>
    <t xml:space="preserve">Mail: anna.cigerova@unm.sk, zuzana.vaslikova@unm.sk </t>
  </si>
  <si>
    <t>Skutočnosť 02_2024</t>
  </si>
  <si>
    <t>Skutočnosť 03_2024</t>
  </si>
  <si>
    <t>Skutočnosť 04_2024</t>
  </si>
  <si>
    <t>Skutočnosť 05_2024</t>
  </si>
  <si>
    <t>Skutočnosť 06_2024</t>
  </si>
  <si>
    <t>Plán aktualizovaný</t>
  </si>
  <si>
    <t>Skutočnosť 07_2024</t>
  </si>
  <si>
    <t>August 2024</t>
  </si>
  <si>
    <t>August</t>
  </si>
  <si>
    <t>Január-August</t>
  </si>
  <si>
    <t>Skutočnosť 08_2024</t>
  </si>
  <si>
    <r>
      <t xml:space="preserve">V položke "Počet hospitalizačných prípadov" je uvedený aj počet JZS (za august </t>
    </r>
    <r>
      <rPr>
        <b/>
        <sz val="10"/>
        <color rgb="FF000000"/>
        <rFont val="Arial"/>
        <family val="2"/>
        <charset val="238"/>
      </rPr>
      <t>592</t>
    </r>
    <r>
      <rPr>
        <sz val="10"/>
        <color indexed="8"/>
        <rFont val="Arial"/>
        <family val="2"/>
        <charset val="238"/>
      </rPr>
      <t xml:space="preserve"> prípadov a za 1-8 </t>
    </r>
    <r>
      <rPr>
        <b/>
        <sz val="10"/>
        <color rgb="FF000000"/>
        <rFont val="Arial"/>
        <family val="2"/>
        <charset val="238"/>
      </rPr>
      <t>6 919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</si>
  <si>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*/</t>
  </si>
  <si>
    <t>**/</t>
  </si>
  <si>
    <t>***/</t>
  </si>
  <si>
    <t>*/ oddĺženie SP - v sume 19 919 756,44 €</t>
  </si>
  <si>
    <t>***/ pokuta a penále SP - vo výške 10 686 150,12 €</t>
  </si>
  <si>
    <t>**/ rozpustenie rezervy vytvorenej na pokuty a penále SP - v sume 2 749 492,23 €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</si>
</sst>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30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40" fontId="13" fillId="0" borderId="0" applyFont="0" applyFill="0" applyBorder="0" applyAlignment="0" applyProtection="0"/>
    <xf numFmtId="0" fontId="25" fillId="0" borderId="0"/>
    <xf numFmtId="0" fontId="25" fillId="0" borderId="0"/>
    <xf numFmtId="0" fontId="14" fillId="0" borderId="0"/>
    <xf numFmtId="0" fontId="9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9" fillId="0" borderId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9">
    <xf numFmtId="0" fontId="0" fillId="0" borderId="0" xfId="0"/>
    <xf numFmtId="49" fontId="0" fillId="0" borderId="0" xfId="0" applyNumberForma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16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2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0" fillId="0" borderId="0" xfId="0" applyNumberFormat="1" applyFont="1" applyAlignment="1">
      <alignment horizontal="right"/>
    </xf>
    <xf numFmtId="3" fontId="19" fillId="0" borderId="1" xfId="13" applyNumberFormat="1" applyFont="1" applyBorder="1" applyAlignment="1">
      <alignment horizontal="right"/>
    </xf>
    <xf numFmtId="3" fontId="19" fillId="0" borderId="1" xfId="0" applyNumberFormat="1" applyFont="1" applyBorder="1"/>
    <xf numFmtId="3" fontId="22" fillId="0" borderId="1" xfId="13" applyNumberFormat="1" applyFont="1" applyBorder="1" applyAlignment="1">
      <alignment horizontal="right"/>
    </xf>
    <xf numFmtId="3" fontId="22" fillId="0" borderId="1" xfId="0" applyNumberFormat="1" applyFont="1" applyBorder="1"/>
    <xf numFmtId="0" fontId="17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3" fillId="0" borderId="0" xfId="0" applyFont="1"/>
    <xf numFmtId="0" fontId="18" fillId="0" borderId="0" xfId="0" applyFont="1"/>
    <xf numFmtId="49" fontId="20" fillId="0" borderId="0" xfId="0" applyNumberFormat="1" applyFont="1" applyAlignment="1">
      <alignment horizontal="right"/>
    </xf>
    <xf numFmtId="3" fontId="19" fillId="0" borderId="0" xfId="0" applyNumberFormat="1" applyFont="1"/>
    <xf numFmtId="0" fontId="19" fillId="0" borderId="9" xfId="0" applyFont="1" applyBorder="1" applyAlignment="1">
      <alignment horizontal="center"/>
    </xf>
    <xf numFmtId="16" fontId="19" fillId="0" borderId="9" xfId="0" applyNumberFormat="1" applyFont="1" applyBorder="1"/>
    <xf numFmtId="16" fontId="22" fillId="0" borderId="9" xfId="0" applyNumberFormat="1" applyFont="1" applyBorder="1"/>
    <xf numFmtId="16" fontId="19" fillId="0" borderId="9" xfId="0" applyNumberFormat="1" applyFont="1" applyBorder="1" applyAlignment="1">
      <alignment horizontal="center"/>
    </xf>
    <xf numFmtId="3" fontId="19" fillId="4" borderId="5" xfId="0" applyNumberFormat="1" applyFont="1" applyFill="1" applyBorder="1" applyAlignment="1">
      <alignment horizontal="right"/>
    </xf>
    <xf numFmtId="3" fontId="19" fillId="5" borderId="1" xfId="0" applyNumberFormat="1" applyFont="1" applyFill="1" applyBorder="1"/>
    <xf numFmtId="0" fontId="19" fillId="0" borderId="0" xfId="0" applyFont="1"/>
    <xf numFmtId="3" fontId="0" fillId="0" borderId="0" xfId="0" applyNumberFormat="1"/>
    <xf numFmtId="3" fontId="14" fillId="0" borderId="0" xfId="0" applyNumberFormat="1" applyFont="1"/>
    <xf numFmtId="3" fontId="19" fillId="0" borderId="10" xfId="0" applyNumberFormat="1" applyFont="1" applyBorder="1"/>
    <xf numFmtId="3" fontId="22" fillId="0" borderId="10" xfId="0" applyNumberFormat="1" applyFont="1" applyBorder="1"/>
    <xf numFmtId="4" fontId="0" fillId="0" borderId="0" xfId="0" applyNumberFormat="1"/>
    <xf numFmtId="3" fontId="22" fillId="3" borderId="1" xfId="0" applyNumberFormat="1" applyFont="1" applyFill="1" applyBorder="1"/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4" xfId="0" applyFont="1" applyBorder="1"/>
    <xf numFmtId="0" fontId="0" fillId="0" borderId="14" xfId="0" applyBorder="1"/>
    <xf numFmtId="49" fontId="10" fillId="0" borderId="15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49" fontId="10" fillId="0" borderId="14" xfId="0" applyNumberFormat="1" applyFont="1" applyBorder="1" applyAlignment="1">
      <alignment horizontal="right"/>
    </xf>
    <xf numFmtId="49" fontId="27" fillId="2" borderId="1" xfId="0" applyNumberFormat="1" applyFont="1" applyFill="1" applyBorder="1" applyAlignment="1">
      <alignment horizontal="center" vertical="center" wrapText="1"/>
    </xf>
    <xf numFmtId="3" fontId="19" fillId="4" borderId="25" xfId="0" applyNumberFormat="1" applyFont="1" applyFill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3" fontId="22" fillId="0" borderId="1" xfId="13" applyNumberFormat="1" applyFont="1" applyFill="1" applyBorder="1" applyAlignment="1">
      <alignment horizontal="right"/>
    </xf>
    <xf numFmtId="3" fontId="19" fillId="0" borderId="1" xfId="13" applyNumberFormat="1" applyFont="1" applyFill="1" applyBorder="1" applyAlignment="1">
      <alignment horizontal="right"/>
    </xf>
    <xf numFmtId="0" fontId="19" fillId="0" borderId="2" xfId="0" applyFont="1" applyBorder="1"/>
    <xf numFmtId="0" fontId="20" fillId="0" borderId="9" xfId="0" applyFont="1" applyBorder="1"/>
    <xf numFmtId="0" fontId="19" fillId="0" borderId="2" xfId="0" applyFont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0" fillId="4" borderId="16" xfId="0" applyFont="1" applyFill="1" applyBorder="1" applyAlignment="1">
      <alignment horizontal="left"/>
    </xf>
    <xf numFmtId="0" fontId="19" fillId="4" borderId="12" xfId="0" applyFont="1" applyFill="1" applyBorder="1" applyAlignment="1">
      <alignment horizontal="center"/>
    </xf>
    <xf numFmtId="49" fontId="26" fillId="9" borderId="5" xfId="0" applyNumberFormat="1" applyFont="1" applyFill="1" applyBorder="1" applyAlignment="1">
      <alignment horizontal="center" vertical="center"/>
    </xf>
    <xf numFmtId="49" fontId="26" fillId="9" borderId="5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2" xfId="0" applyFont="1" applyBorder="1"/>
    <xf numFmtId="0" fontId="19" fillId="0" borderId="27" xfId="0" applyFont="1" applyBorder="1"/>
    <xf numFmtId="3" fontId="19" fillId="0" borderId="13" xfId="0" applyNumberFormat="1" applyFont="1" applyBorder="1" applyAlignment="1">
      <alignment horizontal="right"/>
    </xf>
    <xf numFmtId="3" fontId="19" fillId="0" borderId="13" xfId="0" applyNumberFormat="1" applyFont="1" applyBorder="1"/>
    <xf numFmtId="3" fontId="22" fillId="0" borderId="13" xfId="0" applyNumberFormat="1" applyFont="1" applyBorder="1"/>
    <xf numFmtId="3" fontId="19" fillId="0" borderId="24" xfId="0" applyNumberFormat="1" applyFont="1" applyBorder="1"/>
    <xf numFmtId="0" fontId="10" fillId="11" borderId="1" xfId="0" applyFont="1" applyFill="1" applyBorder="1"/>
    <xf numFmtId="0" fontId="12" fillId="15" borderId="3" xfId="0" applyFont="1" applyFill="1" applyBorder="1" applyAlignment="1">
      <alignment horizontal="center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20" fillId="14" borderId="7" xfId="0" applyFont="1" applyFill="1" applyBorder="1"/>
    <xf numFmtId="0" fontId="19" fillId="14" borderId="8" xfId="0" applyFont="1" applyFill="1" applyBorder="1"/>
    <xf numFmtId="0" fontId="20" fillId="16" borderId="7" xfId="0" applyFont="1" applyFill="1" applyBorder="1"/>
    <xf numFmtId="0" fontId="19" fillId="16" borderId="8" xfId="0" applyFont="1" applyFill="1" applyBorder="1"/>
    <xf numFmtId="0" fontId="19" fillId="8" borderId="9" xfId="0" applyFont="1" applyFill="1" applyBorder="1" applyAlignment="1">
      <alignment horizontal="center"/>
    </xf>
    <xf numFmtId="0" fontId="19" fillId="8" borderId="2" xfId="0" applyFont="1" applyFill="1" applyBorder="1"/>
    <xf numFmtId="3" fontId="22" fillId="8" borderId="1" xfId="13" applyNumberFormat="1" applyFont="1" applyFill="1" applyBorder="1" applyAlignment="1">
      <alignment horizontal="right"/>
    </xf>
    <xf numFmtId="3" fontId="22" fillId="8" borderId="10" xfId="13" applyNumberFormat="1" applyFont="1" applyFill="1" applyBorder="1" applyAlignment="1">
      <alignment horizontal="right"/>
    </xf>
    <xf numFmtId="0" fontId="19" fillId="7" borderId="9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left"/>
    </xf>
    <xf numFmtId="3" fontId="22" fillId="7" borderId="1" xfId="13" applyNumberFormat="1" applyFont="1" applyFill="1" applyBorder="1" applyAlignment="1">
      <alignment horizontal="right"/>
    </xf>
    <xf numFmtId="3" fontId="22" fillId="7" borderId="10" xfId="13" applyNumberFormat="1" applyFont="1" applyFill="1" applyBorder="1" applyAlignment="1">
      <alignment horizontal="right"/>
    </xf>
    <xf numFmtId="3" fontId="19" fillId="7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22" fillId="14" borderId="8" xfId="13" applyNumberFormat="1" applyFont="1" applyFill="1" applyBorder="1" applyAlignment="1">
      <alignment horizontal="right"/>
    </xf>
    <xf numFmtId="0" fontId="19" fillId="16" borderId="12" xfId="0" applyFont="1" applyFill="1" applyBorder="1" applyAlignment="1">
      <alignment horizontal="center"/>
    </xf>
    <xf numFmtId="0" fontId="19" fillId="16" borderId="27" xfId="0" applyFont="1" applyFill="1" applyBorder="1"/>
    <xf numFmtId="3" fontId="22" fillId="16" borderId="13" xfId="0" applyNumberFormat="1" applyFont="1" applyFill="1" applyBorder="1"/>
    <xf numFmtId="3" fontId="22" fillId="16" borderId="24" xfId="0" applyNumberFormat="1" applyFont="1" applyFill="1" applyBorder="1"/>
    <xf numFmtId="0" fontId="19" fillId="14" borderId="9" xfId="0" applyFont="1" applyFill="1" applyBorder="1" applyAlignment="1">
      <alignment horizontal="center"/>
    </xf>
    <xf numFmtId="0" fontId="19" fillId="14" borderId="2" xfId="0" applyFont="1" applyFill="1" applyBorder="1"/>
    <xf numFmtId="3" fontId="19" fillId="14" borderId="1" xfId="13" applyNumberFormat="1" applyFont="1" applyFill="1" applyBorder="1" applyAlignment="1">
      <alignment horizontal="right"/>
    </xf>
    <xf numFmtId="3" fontId="19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2" borderId="8" xfId="0" applyNumberFormat="1" applyFont="1" applyFill="1" applyBorder="1"/>
    <xf numFmtId="3" fontId="24" fillId="12" borderId="8" xfId="0" applyNumberFormat="1" applyFont="1" applyFill="1" applyBorder="1"/>
    <xf numFmtId="3" fontId="9" fillId="12" borderId="8" xfId="0" applyNumberFormat="1" applyFont="1" applyFill="1" applyBorder="1"/>
    <xf numFmtId="3" fontId="0" fillId="12" borderId="11" xfId="0" applyNumberFormat="1" applyFill="1" applyBorder="1"/>
    <xf numFmtId="0" fontId="18" fillId="13" borderId="28" xfId="0" applyFont="1" applyFill="1" applyBorder="1"/>
    <xf numFmtId="0" fontId="16" fillId="13" borderId="29" xfId="0" applyFont="1" applyFill="1" applyBorder="1"/>
    <xf numFmtId="3" fontId="20" fillId="13" borderId="30" xfId="0" applyNumberFormat="1" applyFont="1" applyFill="1" applyBorder="1" applyAlignment="1">
      <alignment horizontal="right"/>
    </xf>
    <xf numFmtId="3" fontId="20" fillId="13" borderId="30" xfId="0" applyNumberFormat="1" applyFont="1" applyFill="1" applyBorder="1"/>
    <xf numFmtId="3" fontId="20" fillId="13" borderId="31" xfId="0" applyNumberFormat="1" applyFont="1" applyFill="1" applyBorder="1"/>
    <xf numFmtId="3" fontId="20" fillId="13" borderId="3" xfId="0" applyNumberFormat="1" applyFont="1" applyFill="1" applyBorder="1" applyAlignment="1">
      <alignment horizontal="right"/>
    </xf>
    <xf numFmtId="3" fontId="20" fillId="13" borderId="26" xfId="0" applyNumberFormat="1" applyFont="1" applyFill="1" applyBorder="1" applyAlignment="1">
      <alignment horizontal="right"/>
    </xf>
    <xf numFmtId="3" fontId="20" fillId="16" borderId="8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0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9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9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9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left" vertical="center"/>
    </xf>
    <xf numFmtId="0" fontId="20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3" borderId="0" xfId="5" applyFont="1" applyFill="1" applyAlignment="1">
      <alignment vertical="center"/>
    </xf>
    <xf numFmtId="0" fontId="9" fillId="0" borderId="1" xfId="5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10" fillId="11" borderId="2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0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0" fillId="16" borderId="11" xfId="0" applyNumberFormat="1" applyFont="1" applyFill="1" applyBorder="1" applyAlignment="1">
      <alignment horizontal="right"/>
    </xf>
    <xf numFmtId="3" fontId="22" fillId="14" borderId="11" xfId="13" applyNumberFormat="1" applyFont="1" applyFill="1" applyBorder="1" applyAlignment="1">
      <alignment horizontal="right"/>
    </xf>
    <xf numFmtId="3" fontId="28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3" fontId="10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9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10" fillId="17" borderId="1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right" vertical="center"/>
    </xf>
    <xf numFmtId="9" fontId="10" fillId="13" borderId="1" xfId="0" applyNumberFormat="1" applyFont="1" applyFill="1" applyBorder="1" applyAlignment="1">
      <alignment horizontal="right" vertical="center"/>
    </xf>
    <xf numFmtId="3" fontId="14" fillId="0" borderId="1" xfId="21" applyNumberFormat="1" applyFont="1" applyBorder="1" applyAlignment="1">
      <alignment vertical="center"/>
    </xf>
    <xf numFmtId="49" fontId="26" fillId="9" borderId="14" xfId="0" applyNumberFormat="1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49" fontId="26" fillId="9" borderId="14" xfId="0" applyNumberFormat="1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left" vertical="center"/>
    </xf>
    <xf numFmtId="0" fontId="26" fillId="9" borderId="16" xfId="0" applyFont="1" applyFill="1" applyBorder="1" applyAlignment="1">
      <alignment horizontal="left" vertical="center"/>
    </xf>
    <xf numFmtId="0" fontId="26" fillId="9" borderId="17" xfId="0" applyFont="1" applyFill="1" applyBorder="1" applyAlignment="1">
      <alignment horizontal="left" vertical="center"/>
    </xf>
    <xf numFmtId="0" fontId="26" fillId="9" borderId="18" xfId="0" applyFont="1" applyFill="1" applyBorder="1" applyAlignment="1">
      <alignment horizontal="left" vertical="center"/>
    </xf>
    <xf numFmtId="0" fontId="26" fillId="9" borderId="19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8" fillId="13" borderId="21" xfId="0" applyFont="1" applyFill="1" applyBorder="1" applyAlignment="1">
      <alignment horizontal="center"/>
    </xf>
    <xf numFmtId="0" fontId="18" fillId="13" borderId="22" xfId="0" applyFont="1" applyFill="1" applyBorder="1" applyAlignment="1">
      <alignment horizontal="center"/>
    </xf>
    <xf numFmtId="0" fontId="27" fillId="15" borderId="28" xfId="0" applyFont="1" applyFill="1" applyBorder="1" applyAlignment="1">
      <alignment horizontal="left" vertical="center"/>
    </xf>
    <xf numFmtId="0" fontId="27" fillId="15" borderId="29" xfId="0" applyFont="1" applyFill="1" applyBorder="1" applyAlignment="1">
      <alignment horizontal="left" vertical="center"/>
    </xf>
  </cellXfs>
  <cellStyles count="22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8" xr:uid="{03155E56-5C4F-4128-BC23-D6967166A019}"/>
    <cellStyle name="Normálna 19" xfId="20" xr:uid="{E5A5E18E-4971-4AF8-A8BC-8F6B679BB453}"/>
    <cellStyle name="Normálna 2" xfId="4" xr:uid="{00000000-0005-0000-0000-000004000000}"/>
    <cellStyle name="Normálna 20" xfId="21" xr:uid="{02844B4F-F717-4827-8EF3-090E3B9B24EB}"/>
    <cellStyle name="Normálna 23" xfId="19" xr:uid="{A36CA3A7-D892-4179-9C6E-2429211500D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9" t="s">
        <v>99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0" t="s">
        <v>128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100</v>
      </c>
      <c r="B20" s="1"/>
    </row>
    <row r="21" spans="1:2" ht="23.25" customHeight="1" x14ac:dyDescent="0.2">
      <c r="A21" t="s">
        <v>101</v>
      </c>
      <c r="B21" s="1"/>
    </row>
    <row r="22" spans="1:2" ht="23.25" customHeight="1" x14ac:dyDescent="0.2">
      <c r="A22" t="s">
        <v>120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58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37.5703125" customWidth="1"/>
    <col min="3" max="3" width="11.7109375" style="17" customWidth="1"/>
    <col min="4" max="4" width="12.140625" style="17" bestFit="1" customWidth="1"/>
    <col min="5" max="8" width="11.7109375" style="17" customWidth="1"/>
    <col min="9" max="9" width="4.42578125" customWidth="1"/>
    <col min="10" max="10" width="4.7109375" customWidth="1"/>
    <col min="11" max="11" width="37.5703125" customWidth="1"/>
    <col min="12" max="12" width="13.28515625" style="17" customWidth="1"/>
    <col min="13" max="13" width="12.140625" style="17" bestFit="1" customWidth="1"/>
    <col min="14" max="14" width="11.7109375" style="17" customWidth="1"/>
    <col min="15" max="15" width="13.5703125" style="17" customWidth="1"/>
    <col min="16" max="17" width="11.7109375" style="17" customWidth="1"/>
  </cols>
  <sheetData>
    <row r="1" spans="1:18" ht="20.100000000000001" customHeight="1" x14ac:dyDescent="0.25">
      <c r="A1" s="10"/>
      <c r="B1" t="str">
        <f>Cover!A9</f>
        <v>Univerzitná nemocnica Martin</v>
      </c>
      <c r="H1" s="17" t="s">
        <v>102</v>
      </c>
      <c r="J1" s="10"/>
      <c r="K1">
        <f>Cover!J9</f>
        <v>0</v>
      </c>
      <c r="Q1" s="17" t="s">
        <v>102</v>
      </c>
    </row>
    <row r="2" spans="1:18" ht="20.100000000000001" customHeight="1" x14ac:dyDescent="0.2">
      <c r="A2" s="195" t="s">
        <v>0</v>
      </c>
      <c r="B2" s="196"/>
      <c r="C2" s="189" t="s">
        <v>9</v>
      </c>
      <c r="D2" s="190"/>
      <c r="E2" s="191"/>
      <c r="F2" s="192" t="s">
        <v>10</v>
      </c>
      <c r="G2" s="193"/>
      <c r="H2" s="194"/>
      <c r="J2" s="195" t="s">
        <v>0</v>
      </c>
      <c r="K2" s="196"/>
      <c r="L2" s="189" t="s">
        <v>9</v>
      </c>
      <c r="M2" s="190"/>
      <c r="N2" s="191"/>
      <c r="O2" s="192" t="s">
        <v>10</v>
      </c>
      <c r="P2" s="193"/>
      <c r="Q2" s="194"/>
    </row>
    <row r="3" spans="1:18" ht="20.100000000000001" customHeight="1" x14ac:dyDescent="0.2">
      <c r="A3" s="197"/>
      <c r="B3" s="198"/>
      <c r="C3" s="189" t="s">
        <v>129</v>
      </c>
      <c r="D3" s="190"/>
      <c r="E3" s="191"/>
      <c r="F3" s="192" t="s">
        <v>130</v>
      </c>
      <c r="G3" s="193"/>
      <c r="H3" s="194"/>
      <c r="J3" s="197"/>
      <c r="K3" s="198"/>
      <c r="L3" s="189" t="s">
        <v>129</v>
      </c>
      <c r="M3" s="190"/>
      <c r="N3" s="191"/>
      <c r="O3" s="192" t="s">
        <v>130</v>
      </c>
      <c r="P3" s="193"/>
      <c r="Q3" s="194"/>
    </row>
    <row r="4" spans="1:18" ht="28.5" customHeight="1" x14ac:dyDescent="0.2">
      <c r="A4" s="199"/>
      <c r="B4" s="198"/>
      <c r="C4" s="60" t="s">
        <v>11</v>
      </c>
      <c r="D4" s="61" t="s">
        <v>12</v>
      </c>
      <c r="E4" s="61" t="s">
        <v>72</v>
      </c>
      <c r="F4" s="60" t="s">
        <v>11</v>
      </c>
      <c r="G4" s="61" t="s">
        <v>12</v>
      </c>
      <c r="H4" s="61" t="s">
        <v>72</v>
      </c>
      <c r="J4" s="199"/>
      <c r="K4" s="198"/>
      <c r="L4" s="61" t="s">
        <v>126</v>
      </c>
      <c r="M4" s="61" t="s">
        <v>12</v>
      </c>
      <c r="N4" s="61" t="s">
        <v>72</v>
      </c>
      <c r="O4" s="61" t="s">
        <v>126</v>
      </c>
      <c r="P4" s="61" t="s">
        <v>12</v>
      </c>
      <c r="Q4" s="61" t="s">
        <v>72</v>
      </c>
    </row>
    <row r="5" spans="1:18" ht="20.100000000000001" customHeight="1" x14ac:dyDescent="0.2">
      <c r="A5" s="44" t="s">
        <v>51</v>
      </c>
      <c r="B5" s="45"/>
      <c r="C5" s="48"/>
      <c r="D5" s="46"/>
      <c r="E5" s="46"/>
      <c r="F5" s="48"/>
      <c r="G5" s="46"/>
      <c r="H5" s="47"/>
      <c r="J5" s="44" t="s">
        <v>51</v>
      </c>
      <c r="K5" s="45"/>
      <c r="L5" s="48"/>
      <c r="M5" s="46"/>
      <c r="N5" s="46"/>
      <c r="O5" s="48"/>
      <c r="P5" s="46"/>
      <c r="Q5" s="47"/>
    </row>
    <row r="6" spans="1:18" ht="20.100000000000001" customHeight="1" x14ac:dyDescent="0.2">
      <c r="A6" s="129">
        <v>1</v>
      </c>
      <c r="B6" s="130" t="s">
        <v>13</v>
      </c>
      <c r="C6" s="172">
        <v>7051.4166666666661</v>
      </c>
      <c r="D6" s="188">
        <v>8901.2880800000003</v>
      </c>
      <c r="E6" s="113">
        <f t="shared" ref="E6:E14" si="0">D6/C6</f>
        <v>1.2623403921197869</v>
      </c>
      <c r="F6" s="180">
        <v>56411.333333333321</v>
      </c>
      <c r="G6" s="180">
        <v>64700.089630000002</v>
      </c>
      <c r="H6" s="113">
        <f t="shared" ref="H6:H14" si="1">G6/F6</f>
        <v>1.146934238332723</v>
      </c>
      <c r="J6" s="129">
        <v>1</v>
      </c>
      <c r="K6" s="130" t="s">
        <v>13</v>
      </c>
      <c r="L6" s="172">
        <v>8836.3729999999996</v>
      </c>
      <c r="M6" s="188">
        <v>8901.2880800000003</v>
      </c>
      <c r="N6" s="113">
        <f t="shared" ref="N6:N14" si="2">M6/L6</f>
        <v>1.0073463490054122</v>
      </c>
      <c r="O6" s="180">
        <v>64557.055039999992</v>
      </c>
      <c r="P6" s="180">
        <v>64700.089630000002</v>
      </c>
      <c r="Q6" s="113">
        <f t="shared" ref="Q6:Q14" si="3">P6/O6</f>
        <v>1.0022156306527827</v>
      </c>
    </row>
    <row r="7" spans="1:18" ht="20.100000000000001" customHeight="1" x14ac:dyDescent="0.2">
      <c r="A7" s="129">
        <v>2</v>
      </c>
      <c r="B7" s="131" t="s">
        <v>14</v>
      </c>
      <c r="C7" s="172">
        <v>2196.5833333333335</v>
      </c>
      <c r="D7" s="188">
        <v>3440.0698700000003</v>
      </c>
      <c r="E7" s="113">
        <f t="shared" si="0"/>
        <v>1.5661003239880118</v>
      </c>
      <c r="F7" s="180">
        <v>17572.666666666668</v>
      </c>
      <c r="G7" s="180">
        <v>24114.652349999997</v>
      </c>
      <c r="H7" s="113">
        <f t="shared" si="1"/>
        <v>1.3722818970750026</v>
      </c>
      <c r="J7" s="129">
        <v>2</v>
      </c>
      <c r="K7" s="131" t="s">
        <v>14</v>
      </c>
      <c r="L7" s="172">
        <v>3282.6840000000002</v>
      </c>
      <c r="M7" s="188">
        <v>3440.0698700000003</v>
      </c>
      <c r="N7" s="113">
        <f t="shared" si="2"/>
        <v>1.0479442645103825</v>
      </c>
      <c r="O7" s="180">
        <v>23947.294460000001</v>
      </c>
      <c r="P7" s="180">
        <v>24114.652349999997</v>
      </c>
      <c r="Q7" s="113">
        <f t="shared" si="3"/>
        <v>1.0069885928149227</v>
      </c>
    </row>
    <row r="8" spans="1:18" ht="20.100000000000001" customHeight="1" x14ac:dyDescent="0.2">
      <c r="A8" s="129">
        <v>3</v>
      </c>
      <c r="B8" s="131" t="s">
        <v>15</v>
      </c>
      <c r="C8" s="172">
        <v>856.83333333333337</v>
      </c>
      <c r="D8" s="188">
        <v>852.11226999999997</v>
      </c>
      <c r="E8" s="113">
        <f t="shared" si="0"/>
        <v>0.99449010309278341</v>
      </c>
      <c r="F8" s="180">
        <v>6854.6666666666661</v>
      </c>
      <c r="G8" s="180">
        <v>8131.2146799999991</v>
      </c>
      <c r="H8" s="113">
        <f t="shared" si="1"/>
        <v>1.1862305018478896</v>
      </c>
      <c r="J8" s="129">
        <v>3</v>
      </c>
      <c r="K8" s="131" t="s">
        <v>15</v>
      </c>
      <c r="L8" s="172">
        <v>1143.8630000000001</v>
      </c>
      <c r="M8" s="188">
        <v>852.11226999999997</v>
      </c>
      <c r="N8" s="113">
        <f t="shared" si="2"/>
        <v>0.7449425936497639</v>
      </c>
      <c r="O8" s="180">
        <v>8405.8709500000004</v>
      </c>
      <c r="P8" s="180">
        <v>8131.2146799999991</v>
      </c>
      <c r="Q8" s="113">
        <f t="shared" si="3"/>
        <v>0.96732566183400648</v>
      </c>
    </row>
    <row r="9" spans="1:18" ht="20.100000000000001" customHeight="1" x14ac:dyDescent="0.2">
      <c r="A9" s="132">
        <v>4</v>
      </c>
      <c r="B9" s="133" t="s">
        <v>16</v>
      </c>
      <c r="C9" s="115">
        <f t="shared" ref="C9:F9" si="4">SUM(C6:C8)</f>
        <v>10104.833333333334</v>
      </c>
      <c r="D9" s="115">
        <f t="shared" si="4"/>
        <v>13193.470220000001</v>
      </c>
      <c r="E9" s="116">
        <f t="shared" si="0"/>
        <v>1.3056593597123489</v>
      </c>
      <c r="F9" s="115">
        <f t="shared" si="4"/>
        <v>80838.666666666657</v>
      </c>
      <c r="G9" s="115">
        <f t="shared" ref="G9" si="5">SUM(G6:G8)</f>
        <v>96945.956659999996</v>
      </c>
      <c r="H9" s="116">
        <f t="shared" si="1"/>
        <v>1.1992522966732093</v>
      </c>
      <c r="J9" s="132">
        <v>4</v>
      </c>
      <c r="K9" s="133" t="s">
        <v>16</v>
      </c>
      <c r="L9" s="115">
        <f t="shared" ref="L9:P9" si="6">SUM(L6:L8)</f>
        <v>13262.92</v>
      </c>
      <c r="M9" s="115">
        <f t="shared" si="6"/>
        <v>13193.470220000001</v>
      </c>
      <c r="N9" s="116">
        <f t="shared" si="2"/>
        <v>0.9947636131409977</v>
      </c>
      <c r="O9" s="115">
        <f t="shared" si="6"/>
        <v>96910.220449999993</v>
      </c>
      <c r="P9" s="115">
        <f t="shared" si="6"/>
        <v>96945.956659999996</v>
      </c>
      <c r="Q9" s="116">
        <f t="shared" si="3"/>
        <v>1.0003687558426146</v>
      </c>
    </row>
    <row r="10" spans="1:18" s="8" customFormat="1" ht="20.100000000000001" customHeight="1" x14ac:dyDescent="0.2">
      <c r="A10" s="134">
        <v>5</v>
      </c>
      <c r="B10" s="135" t="s">
        <v>17</v>
      </c>
      <c r="C10" s="172">
        <v>442.49999999999994</v>
      </c>
      <c r="D10" s="188">
        <v>20458.084149999999</v>
      </c>
      <c r="E10" s="114">
        <f t="shared" si="0"/>
        <v>46.23295853107345</v>
      </c>
      <c r="F10" s="180">
        <v>4154.9999999999991</v>
      </c>
      <c r="G10" s="180">
        <v>24749.525509999996</v>
      </c>
      <c r="H10" s="113">
        <f t="shared" si="1"/>
        <v>5.9565645030084236</v>
      </c>
      <c r="J10" s="134">
        <v>5</v>
      </c>
      <c r="K10" s="135" t="s">
        <v>17</v>
      </c>
      <c r="L10" s="172">
        <v>442.49999999999994</v>
      </c>
      <c r="M10" s="188">
        <v>20458.084149999999</v>
      </c>
      <c r="N10" s="114">
        <f t="shared" si="2"/>
        <v>46.23295853107345</v>
      </c>
      <c r="O10" s="180">
        <v>4768.6513699999996</v>
      </c>
      <c r="P10" s="180">
        <v>24749.525509999996</v>
      </c>
      <c r="Q10" s="113">
        <f t="shared" si="3"/>
        <v>5.1900471621182902</v>
      </c>
      <c r="R10" s="8" t="s">
        <v>133</v>
      </c>
    </row>
    <row r="11" spans="1:18" s="8" customFormat="1" ht="20.100000000000001" customHeight="1" x14ac:dyDescent="0.2">
      <c r="A11" s="136">
        <v>6</v>
      </c>
      <c r="B11" s="137" t="s">
        <v>52</v>
      </c>
      <c r="C11" s="172">
        <v>16.666666666666668</v>
      </c>
      <c r="D11" s="188">
        <v>92.865940000000009</v>
      </c>
      <c r="E11" s="114">
        <f t="shared" si="0"/>
        <v>5.5719564000000004</v>
      </c>
      <c r="F11" s="180">
        <v>133.33333333333334</v>
      </c>
      <c r="G11" s="180">
        <v>508.27418</v>
      </c>
      <c r="H11" s="113">
        <f t="shared" si="1"/>
        <v>3.8120563499999998</v>
      </c>
      <c r="J11" s="136">
        <v>6</v>
      </c>
      <c r="K11" s="137" t="s">
        <v>52</v>
      </c>
      <c r="L11" s="172">
        <v>16.666666666666668</v>
      </c>
      <c r="M11" s="188">
        <v>92.865940000000009</v>
      </c>
      <c r="N11" s="114">
        <f t="shared" si="2"/>
        <v>5.5719564000000004</v>
      </c>
      <c r="O11" s="180">
        <v>351.52462000000003</v>
      </c>
      <c r="P11" s="180">
        <v>508.27418</v>
      </c>
      <c r="Q11" s="113">
        <f t="shared" si="3"/>
        <v>1.4459134611965443</v>
      </c>
    </row>
    <row r="12" spans="1:18" s="8" customFormat="1" ht="20.100000000000001" customHeight="1" x14ac:dyDescent="0.2">
      <c r="A12" s="136">
        <v>7</v>
      </c>
      <c r="B12" s="137" t="s">
        <v>53</v>
      </c>
      <c r="C12" s="172">
        <v>191.66666666666666</v>
      </c>
      <c r="D12" s="188">
        <v>163.61606</v>
      </c>
      <c r="E12" s="114">
        <f t="shared" si="0"/>
        <v>0.85364900869565219</v>
      </c>
      <c r="F12" s="180">
        <v>1533.3333333333335</v>
      </c>
      <c r="G12" s="180">
        <v>1434.9276</v>
      </c>
      <c r="H12" s="113">
        <f t="shared" si="1"/>
        <v>0.93582234782608686</v>
      </c>
      <c r="J12" s="136">
        <v>7</v>
      </c>
      <c r="K12" s="137" t="s">
        <v>53</v>
      </c>
      <c r="L12" s="172">
        <v>191.66666666666666</v>
      </c>
      <c r="M12" s="188">
        <v>163.61606</v>
      </c>
      <c r="N12" s="114">
        <f t="shared" si="2"/>
        <v>0.85364900869565219</v>
      </c>
      <c r="O12" s="180">
        <v>1482.4330200000002</v>
      </c>
      <c r="P12" s="180">
        <v>1434.9276</v>
      </c>
      <c r="Q12" s="113">
        <f t="shared" si="3"/>
        <v>0.96795442400493736</v>
      </c>
    </row>
    <row r="13" spans="1:18" ht="20.100000000000001" customHeight="1" x14ac:dyDescent="0.2">
      <c r="A13" s="136">
        <v>8</v>
      </c>
      <c r="B13" s="137" t="s">
        <v>54</v>
      </c>
      <c r="C13" s="172">
        <v>55.829166666666666</v>
      </c>
      <c r="D13" s="188">
        <v>2799.4948799999997</v>
      </c>
      <c r="E13" s="114">
        <f t="shared" si="0"/>
        <v>50.143948891708334</v>
      </c>
      <c r="F13" s="180">
        <v>736.63333333333333</v>
      </c>
      <c r="G13" s="180">
        <v>3397.5559099999996</v>
      </c>
      <c r="H13" s="113">
        <f t="shared" si="1"/>
        <v>4.6122755464048142</v>
      </c>
      <c r="J13" s="136">
        <v>8</v>
      </c>
      <c r="K13" s="137" t="s">
        <v>54</v>
      </c>
      <c r="L13" s="172">
        <v>55.829166666666666</v>
      </c>
      <c r="M13" s="188">
        <v>2799.4948799999997</v>
      </c>
      <c r="N13" s="114">
        <f t="shared" si="2"/>
        <v>50.143948891708334</v>
      </c>
      <c r="O13" s="180">
        <v>639.63508000000002</v>
      </c>
      <c r="P13" s="180">
        <v>3397.5559099999996</v>
      </c>
      <c r="Q13" s="113">
        <f t="shared" si="3"/>
        <v>5.3117097798951232</v>
      </c>
      <c r="R13" t="s">
        <v>134</v>
      </c>
    </row>
    <row r="14" spans="1:18" ht="19.5" customHeight="1" x14ac:dyDescent="0.2">
      <c r="A14" s="138">
        <v>9</v>
      </c>
      <c r="B14" s="139" t="s">
        <v>18</v>
      </c>
      <c r="C14" s="173">
        <f t="shared" ref="C14:F14" si="7">C9+C10+C11+C13</f>
        <v>10619.829166666666</v>
      </c>
      <c r="D14" s="173">
        <f t="shared" si="7"/>
        <v>36543.91519</v>
      </c>
      <c r="E14" s="117">
        <f t="shared" si="0"/>
        <v>3.4411019816310606</v>
      </c>
      <c r="F14" s="173">
        <f t="shared" si="7"/>
        <v>85863.633333333317</v>
      </c>
      <c r="G14" s="173">
        <f t="shared" ref="G14" si="8">G9+G10+G11+G13</f>
        <v>125601.31225999998</v>
      </c>
      <c r="H14" s="117">
        <f t="shared" si="1"/>
        <v>1.4627998767813615</v>
      </c>
      <c r="J14" s="138">
        <v>9</v>
      </c>
      <c r="K14" s="139" t="s">
        <v>18</v>
      </c>
      <c r="L14" s="173">
        <f t="shared" ref="L14:P14" si="9">L9+L10+L11+L13</f>
        <v>13777.915833333333</v>
      </c>
      <c r="M14" s="173">
        <f t="shared" si="9"/>
        <v>36543.91519</v>
      </c>
      <c r="N14" s="117">
        <f t="shared" si="2"/>
        <v>2.6523543641911491</v>
      </c>
      <c r="O14" s="173">
        <f t="shared" si="9"/>
        <v>102670.03151999999</v>
      </c>
      <c r="P14" s="173">
        <f t="shared" si="9"/>
        <v>125601.31225999998</v>
      </c>
      <c r="Q14" s="117">
        <f t="shared" si="3"/>
        <v>1.2233493104122892</v>
      </c>
    </row>
    <row r="15" spans="1:18" ht="20.100000000000001" customHeight="1" x14ac:dyDescent="0.2">
      <c r="A15" s="140" t="s">
        <v>19</v>
      </c>
      <c r="B15" s="141"/>
      <c r="C15" s="174"/>
      <c r="D15" s="174"/>
      <c r="E15" s="118"/>
      <c r="F15" s="181"/>
      <c r="G15" s="181"/>
      <c r="H15" s="118"/>
      <c r="J15" s="140" t="s">
        <v>19</v>
      </c>
      <c r="K15" s="141"/>
      <c r="L15" s="174"/>
      <c r="M15" s="174"/>
      <c r="N15" s="118"/>
      <c r="O15" s="181"/>
      <c r="P15" s="181"/>
      <c r="Q15" s="118"/>
    </row>
    <row r="16" spans="1:18" ht="20.100000000000001" customHeight="1" x14ac:dyDescent="0.2">
      <c r="A16" s="129">
        <v>10</v>
      </c>
      <c r="B16" s="142" t="s">
        <v>20</v>
      </c>
      <c r="C16" s="172">
        <v>9708.4684290062069</v>
      </c>
      <c r="D16" s="188">
        <v>9468.1340700000001</v>
      </c>
      <c r="E16" s="113">
        <f t="shared" ref="E16:E34" si="10">D16/C16</f>
        <v>0.97524487402274962</v>
      </c>
      <c r="F16" s="180">
        <v>71928.678054721502</v>
      </c>
      <c r="G16" s="180">
        <v>72522.624290000007</v>
      </c>
      <c r="H16" s="113">
        <f t="shared" ref="H16:H22" si="11">G16/F16</f>
        <v>1.0082574329369247</v>
      </c>
      <c r="J16" s="129">
        <v>10</v>
      </c>
      <c r="K16" s="142" t="s">
        <v>20</v>
      </c>
      <c r="L16" s="172">
        <v>9708.4684290062069</v>
      </c>
      <c r="M16" s="188">
        <v>9468.1340700000001</v>
      </c>
      <c r="N16" s="113">
        <f t="shared" ref="N16:N25" si="12">M16/L16</f>
        <v>0.97524487402274962</v>
      </c>
      <c r="O16" s="180">
        <v>73096.20160900621</v>
      </c>
      <c r="P16" s="180">
        <v>72522.624290000007</v>
      </c>
      <c r="Q16" s="113">
        <f t="shared" ref="Q16:Q34" si="13">P16/O16</f>
        <v>0.9921531173114263</v>
      </c>
    </row>
    <row r="17" spans="1:18" ht="20.100000000000001" customHeight="1" x14ac:dyDescent="0.2">
      <c r="A17" s="143">
        <v>41285</v>
      </c>
      <c r="B17" s="144" t="s">
        <v>21</v>
      </c>
      <c r="C17" s="172">
        <v>1750</v>
      </c>
      <c r="D17" s="188">
        <v>1646.67714</v>
      </c>
      <c r="E17" s="114">
        <f t="shared" si="10"/>
        <v>0.9409583657142857</v>
      </c>
      <c r="F17" s="180">
        <v>14000</v>
      </c>
      <c r="G17" s="180">
        <v>14313.550849999998</v>
      </c>
      <c r="H17" s="113">
        <f t="shared" si="11"/>
        <v>1.022396489285714</v>
      </c>
      <c r="J17" s="143">
        <v>41285</v>
      </c>
      <c r="K17" s="144" t="s">
        <v>21</v>
      </c>
      <c r="L17" s="172">
        <v>1677.1156380000007</v>
      </c>
      <c r="M17" s="188">
        <v>1646.67714</v>
      </c>
      <c r="N17" s="114">
        <f t="shared" si="12"/>
        <v>0.98185068619579552</v>
      </c>
      <c r="O17" s="180">
        <v>14264.152578800002</v>
      </c>
      <c r="P17" s="180">
        <v>14313.550849999998</v>
      </c>
      <c r="Q17" s="113">
        <f t="shared" si="13"/>
        <v>1.0034631059172359</v>
      </c>
    </row>
    <row r="18" spans="1:18" ht="20.100000000000001" customHeight="1" x14ac:dyDescent="0.2">
      <c r="A18" s="145">
        <v>41316</v>
      </c>
      <c r="B18" s="146" t="s">
        <v>83</v>
      </c>
      <c r="C18" s="172">
        <v>133.33333333333334</v>
      </c>
      <c r="D18" s="188">
        <v>103.10736999999999</v>
      </c>
      <c r="E18" s="114">
        <f t="shared" si="10"/>
        <v>0.7733052749999999</v>
      </c>
      <c r="F18" s="180">
        <v>1066.6666666666667</v>
      </c>
      <c r="G18" s="180">
        <v>1040.22713</v>
      </c>
      <c r="H18" s="113">
        <f t="shared" si="11"/>
        <v>0.9752129343749999</v>
      </c>
      <c r="J18" s="145">
        <v>41316</v>
      </c>
      <c r="K18" s="146" t="s">
        <v>83</v>
      </c>
      <c r="L18" s="172">
        <v>170.9047836</v>
      </c>
      <c r="M18" s="188">
        <v>103.10736999999999</v>
      </c>
      <c r="N18" s="114">
        <f t="shared" si="12"/>
        <v>0.6033030078392726</v>
      </c>
      <c r="O18" s="180">
        <v>1175.0118332</v>
      </c>
      <c r="P18" s="180">
        <v>1040.22713</v>
      </c>
      <c r="Q18" s="113">
        <f t="shared" si="13"/>
        <v>0.88529076951256702</v>
      </c>
    </row>
    <row r="19" spans="1:18" ht="20.100000000000001" customHeight="1" x14ac:dyDescent="0.2">
      <c r="A19" s="145">
        <v>41344</v>
      </c>
      <c r="B19" s="146" t="s">
        <v>84</v>
      </c>
      <c r="C19" s="172">
        <v>200</v>
      </c>
      <c r="D19" s="188">
        <v>193.68429999999998</v>
      </c>
      <c r="E19" s="114">
        <f t="shared" si="10"/>
        <v>0.96842149999999994</v>
      </c>
      <c r="F19" s="180">
        <v>1600</v>
      </c>
      <c r="G19" s="180">
        <v>1709.2328600000001</v>
      </c>
      <c r="H19" s="113">
        <f t="shared" si="11"/>
        <v>1.0682705375000001</v>
      </c>
      <c r="J19" s="145">
        <v>41344</v>
      </c>
      <c r="K19" s="146" t="s">
        <v>84</v>
      </c>
      <c r="L19" s="172">
        <v>200</v>
      </c>
      <c r="M19" s="188">
        <v>193.68429999999998</v>
      </c>
      <c r="N19" s="114">
        <f t="shared" si="12"/>
        <v>0.96842149999999994</v>
      </c>
      <c r="O19" s="180">
        <v>1600</v>
      </c>
      <c r="P19" s="180">
        <v>1709.2328600000001</v>
      </c>
      <c r="Q19" s="113">
        <f t="shared" si="13"/>
        <v>1.0682705375000001</v>
      </c>
    </row>
    <row r="20" spans="1:18" ht="20.100000000000001" customHeight="1" x14ac:dyDescent="0.2">
      <c r="A20" s="145">
        <v>41375</v>
      </c>
      <c r="B20" s="146" t="s">
        <v>85</v>
      </c>
      <c r="C20" s="172">
        <v>2133.3333333333303</v>
      </c>
      <c r="D20" s="188">
        <v>1875.5637300000001</v>
      </c>
      <c r="E20" s="114">
        <f t="shared" si="10"/>
        <v>0.87917049843750128</v>
      </c>
      <c r="F20" s="180">
        <v>17066.666666666642</v>
      </c>
      <c r="G20" s="180">
        <v>16703.16876</v>
      </c>
      <c r="H20" s="113">
        <f t="shared" si="11"/>
        <v>0.97870129453125143</v>
      </c>
      <c r="J20" s="145">
        <v>41375</v>
      </c>
      <c r="K20" s="146" t="s">
        <v>85</v>
      </c>
      <c r="L20" s="172">
        <v>2234.8111269000001</v>
      </c>
      <c r="M20" s="188">
        <v>1875.5637300000001</v>
      </c>
      <c r="N20" s="114">
        <f t="shared" si="12"/>
        <v>0.83924932511038319</v>
      </c>
      <c r="O20" s="180">
        <v>17134.565525799997</v>
      </c>
      <c r="P20" s="180">
        <v>16703.16876</v>
      </c>
      <c r="Q20" s="113">
        <f t="shared" si="13"/>
        <v>0.97482301111455494</v>
      </c>
    </row>
    <row r="21" spans="1:18" ht="20.100000000000001" customHeight="1" x14ac:dyDescent="0.2">
      <c r="A21" s="145">
        <v>41405</v>
      </c>
      <c r="B21" s="146" t="s">
        <v>22</v>
      </c>
      <c r="C21" s="172">
        <v>272.35833333333329</v>
      </c>
      <c r="D21" s="188">
        <v>211.88206</v>
      </c>
      <c r="E21" s="114">
        <f t="shared" si="10"/>
        <v>0.77795328458219881</v>
      </c>
      <c r="F21" s="180">
        <v>2178.8666666666663</v>
      </c>
      <c r="G21" s="180">
        <v>2120.5547200000001</v>
      </c>
      <c r="H21" s="113">
        <f t="shared" si="11"/>
        <v>0.97323748737875981</v>
      </c>
      <c r="J21" s="145">
        <v>41405</v>
      </c>
      <c r="K21" s="146" t="s">
        <v>22</v>
      </c>
      <c r="L21" s="172">
        <v>272.35833333333329</v>
      </c>
      <c r="M21" s="188">
        <v>211.88206</v>
      </c>
      <c r="N21" s="114">
        <f t="shared" si="12"/>
        <v>0.77795328458219881</v>
      </c>
      <c r="O21" s="180">
        <v>2191.0211100000001</v>
      </c>
      <c r="P21" s="180">
        <v>2120.5547200000001</v>
      </c>
      <c r="Q21" s="113">
        <f t="shared" si="13"/>
        <v>0.96783856181102701</v>
      </c>
    </row>
    <row r="22" spans="1:18" ht="20.100000000000001" customHeight="1" x14ac:dyDescent="0.2">
      <c r="A22" s="147">
        <v>11</v>
      </c>
      <c r="B22" s="148" t="s">
        <v>23</v>
      </c>
      <c r="C22" s="119">
        <f t="shared" ref="C22:F22" si="14">C17+C18+C19+C20+C21</f>
        <v>4489.0249999999969</v>
      </c>
      <c r="D22" s="119">
        <f t="shared" si="14"/>
        <v>4030.9146000000001</v>
      </c>
      <c r="E22" s="120">
        <f t="shared" si="10"/>
        <v>0.89794879734463562</v>
      </c>
      <c r="F22" s="119">
        <f t="shared" si="14"/>
        <v>35912.199999999975</v>
      </c>
      <c r="G22" s="119">
        <f t="shared" ref="G22" si="15">G17+G18+G19+G20+G21</f>
        <v>35886.734319999996</v>
      </c>
      <c r="H22" s="120">
        <f t="shared" si="11"/>
        <v>0.99929089056086851</v>
      </c>
      <c r="J22" s="147">
        <v>11</v>
      </c>
      <c r="K22" s="148" t="s">
        <v>23</v>
      </c>
      <c r="L22" s="119">
        <f t="shared" ref="L22:P22" si="16">L17+L18+L19+L20+L21</f>
        <v>4555.1898818333339</v>
      </c>
      <c r="M22" s="119">
        <f t="shared" si="16"/>
        <v>4030.9146000000001</v>
      </c>
      <c r="N22" s="120">
        <f t="shared" si="12"/>
        <v>0.88490594345491302</v>
      </c>
      <c r="O22" s="119">
        <f t="shared" si="16"/>
        <v>36364.751047800004</v>
      </c>
      <c r="P22" s="119">
        <f t="shared" si="16"/>
        <v>35886.734319999996</v>
      </c>
      <c r="Q22" s="120">
        <f t="shared" si="13"/>
        <v>0.98685494293164078</v>
      </c>
    </row>
    <row r="23" spans="1:18" ht="20.100000000000001" customHeight="1" x14ac:dyDescent="0.2">
      <c r="A23" s="129">
        <v>12</v>
      </c>
      <c r="B23" s="146" t="s">
        <v>24</v>
      </c>
      <c r="C23" s="172">
        <v>217.96542666666667</v>
      </c>
      <c r="D23" s="188">
        <v>161.56517000000002</v>
      </c>
      <c r="E23" s="114">
        <f t="shared" si="10"/>
        <v>0.7412421890517561</v>
      </c>
      <c r="F23" s="180">
        <v>2569.4010133333336</v>
      </c>
      <c r="G23" s="180">
        <v>1587.9271899999999</v>
      </c>
      <c r="H23" s="113">
        <f t="shared" ref="H23:H28" si="17">G23/F23</f>
        <v>0.61801454181725846</v>
      </c>
      <c r="J23" s="129">
        <v>12</v>
      </c>
      <c r="K23" s="146" t="s">
        <v>24</v>
      </c>
      <c r="L23" s="172">
        <v>160.476</v>
      </c>
      <c r="M23" s="188">
        <v>161.56517000000002</v>
      </c>
      <c r="N23" s="114">
        <f t="shared" si="12"/>
        <v>1.0067871208155739</v>
      </c>
      <c r="O23" s="180">
        <v>1582.3449099999998</v>
      </c>
      <c r="P23" s="180">
        <v>1587.9271899999999</v>
      </c>
      <c r="Q23" s="113">
        <f t="shared" si="13"/>
        <v>1.0035278528497305</v>
      </c>
    </row>
    <row r="24" spans="1:18" ht="20.100000000000001" customHeight="1" x14ac:dyDescent="0.2">
      <c r="A24" s="129">
        <v>13</v>
      </c>
      <c r="B24" s="146" t="s">
        <v>25</v>
      </c>
      <c r="C24" s="172">
        <v>155.37083333333334</v>
      </c>
      <c r="D24" s="188">
        <v>136.97096999999999</v>
      </c>
      <c r="E24" s="114">
        <f t="shared" si="10"/>
        <v>0.8815745340448925</v>
      </c>
      <c r="F24" s="180">
        <v>1242.9666666666669</v>
      </c>
      <c r="G24" s="180">
        <v>844.29264000000012</v>
      </c>
      <c r="H24" s="113">
        <f t="shared" si="17"/>
        <v>0.67925605942771328</v>
      </c>
      <c r="J24" s="129">
        <v>13</v>
      </c>
      <c r="K24" s="146" t="s">
        <v>25</v>
      </c>
      <c r="L24" s="172">
        <v>195.370833333333</v>
      </c>
      <c r="M24" s="188">
        <v>136.97096999999999</v>
      </c>
      <c r="N24" s="114">
        <f t="shared" si="12"/>
        <v>0.70108197658299509</v>
      </c>
      <c r="O24" s="180">
        <v>1081.9171599999988</v>
      </c>
      <c r="P24" s="180">
        <v>844.29264000000012</v>
      </c>
      <c r="Q24" s="113">
        <f t="shared" si="13"/>
        <v>0.78036717709514936</v>
      </c>
    </row>
    <row r="25" spans="1:18" ht="20.100000000000001" customHeight="1" x14ac:dyDescent="0.2">
      <c r="A25" s="129">
        <v>14</v>
      </c>
      <c r="B25" s="146" t="s">
        <v>26</v>
      </c>
      <c r="C25" s="172">
        <v>778.12583333333328</v>
      </c>
      <c r="D25" s="188">
        <v>11273.44551</v>
      </c>
      <c r="E25" s="114">
        <f t="shared" si="10"/>
        <v>14.487946585331636</v>
      </c>
      <c r="F25" s="180">
        <v>6395.0466666666671</v>
      </c>
      <c r="G25" s="180">
        <v>16295.123849999996</v>
      </c>
      <c r="H25" s="113">
        <f t="shared" si="17"/>
        <v>2.548085213347413</v>
      </c>
      <c r="J25" s="129">
        <v>14</v>
      </c>
      <c r="K25" s="146" t="s">
        <v>26</v>
      </c>
      <c r="L25" s="172">
        <v>802.08416666666665</v>
      </c>
      <c r="M25" s="188">
        <v>11273.44551</v>
      </c>
      <c r="N25" s="114">
        <f t="shared" si="12"/>
        <v>14.05519018889331</v>
      </c>
      <c r="O25" s="180">
        <v>6116.5614899999991</v>
      </c>
      <c r="P25" s="180">
        <v>16295.123849999996</v>
      </c>
      <c r="Q25" s="113">
        <f t="shared" si="13"/>
        <v>2.6640987549362474</v>
      </c>
      <c r="R25" t="s">
        <v>135</v>
      </c>
    </row>
    <row r="26" spans="1:18" ht="20.100000000000001" customHeight="1" x14ac:dyDescent="0.2">
      <c r="A26" s="129">
        <v>15</v>
      </c>
      <c r="B26" s="146" t="s">
        <v>7</v>
      </c>
      <c r="C26" s="172">
        <v>0</v>
      </c>
      <c r="D26" s="188">
        <v>0</v>
      </c>
      <c r="E26" s="114" t="e">
        <f>D26/C26</f>
        <v>#DIV/0!</v>
      </c>
      <c r="F26" s="180">
        <v>0</v>
      </c>
      <c r="G26" s="180">
        <v>0</v>
      </c>
      <c r="H26" s="113" t="e">
        <f t="shared" si="17"/>
        <v>#DIV/0!</v>
      </c>
      <c r="J26" s="129">
        <v>15</v>
      </c>
      <c r="K26" s="146" t="s">
        <v>7</v>
      </c>
      <c r="L26" s="172">
        <v>0</v>
      </c>
      <c r="M26" s="188">
        <v>0</v>
      </c>
      <c r="N26" s="114" t="e">
        <f>M26/L26</f>
        <v>#DIV/0!</v>
      </c>
      <c r="O26" s="180">
        <v>0</v>
      </c>
      <c r="P26" s="180">
        <v>0</v>
      </c>
      <c r="Q26" s="113" t="e">
        <f t="shared" si="13"/>
        <v>#DIV/0!</v>
      </c>
    </row>
    <row r="27" spans="1:18" ht="20.100000000000001" customHeight="1" x14ac:dyDescent="0.2">
      <c r="A27" s="149">
        <v>16</v>
      </c>
      <c r="B27" s="150" t="s">
        <v>27</v>
      </c>
      <c r="C27" s="121">
        <f t="shared" ref="C27" si="18">C16+C22+C23+C24+C25+C26</f>
        <v>15348.955522339538</v>
      </c>
      <c r="D27" s="121">
        <f t="shared" ref="D27" si="19">D16+D22+D23+D24+D25+D26</f>
        <v>25071.030319999998</v>
      </c>
      <c r="E27" s="122">
        <f t="shared" si="10"/>
        <v>1.6334030210401307</v>
      </c>
      <c r="F27" s="121">
        <f t="shared" ref="F27" si="20">F16+F22+F23+F24+F25+F26</f>
        <v>118048.29240138814</v>
      </c>
      <c r="G27" s="121">
        <f t="shared" ref="G27" si="21">G16+G22+G23+G24+G25+G26</f>
        <v>127136.70228999999</v>
      </c>
      <c r="H27" s="122">
        <f t="shared" si="17"/>
        <v>1.0769889144834845</v>
      </c>
      <c r="J27" s="149">
        <v>16</v>
      </c>
      <c r="K27" s="150" t="s">
        <v>27</v>
      </c>
      <c r="L27" s="121">
        <f t="shared" ref="L27:M27" si="22">L16+L22+L23+L24+L25+L26</f>
        <v>15421.589310839541</v>
      </c>
      <c r="M27" s="121">
        <f t="shared" si="22"/>
        <v>25071.030319999998</v>
      </c>
      <c r="N27" s="122">
        <f t="shared" ref="N27:N34" si="23">M27/L27</f>
        <v>1.6257098937512262</v>
      </c>
      <c r="O27" s="121">
        <f t="shared" ref="O27:P27" si="24">O16+O22+O23+O24+O25+O26</f>
        <v>118241.7762168062</v>
      </c>
      <c r="P27" s="121">
        <f t="shared" si="24"/>
        <v>127136.70228999999</v>
      </c>
      <c r="Q27" s="122">
        <f t="shared" si="13"/>
        <v>1.0752265938299521</v>
      </c>
    </row>
    <row r="28" spans="1:18" ht="20.100000000000001" customHeight="1" x14ac:dyDescent="0.2">
      <c r="A28" s="151">
        <v>17</v>
      </c>
      <c r="B28" s="152" t="s">
        <v>28</v>
      </c>
      <c r="C28" s="123">
        <f t="shared" ref="C28" si="25">SUM(C14-C27)</f>
        <v>-4729.1263556728718</v>
      </c>
      <c r="D28" s="123">
        <f t="shared" ref="D28" si="26">SUM(D14-D27)</f>
        <v>11472.884870000002</v>
      </c>
      <c r="E28" s="182">
        <f t="shared" si="10"/>
        <v>-2.4260051449540114</v>
      </c>
      <c r="F28" s="123">
        <f t="shared" ref="F28" si="27">SUM(F14-F27)</f>
        <v>-32184.659068054825</v>
      </c>
      <c r="G28" s="123">
        <f t="shared" ref="G28" si="28">SUM(G14-G27)</f>
        <v>-1535.3900300000096</v>
      </c>
      <c r="H28" s="182">
        <f t="shared" si="17"/>
        <v>4.770564841943517E-2</v>
      </c>
      <c r="J28" s="151">
        <v>17</v>
      </c>
      <c r="K28" s="152" t="s">
        <v>28</v>
      </c>
      <c r="L28" s="123">
        <f t="shared" ref="L28:M28" si="29">SUM(L14-L27)</f>
        <v>-1643.6734775062087</v>
      </c>
      <c r="M28" s="123">
        <f t="shared" si="29"/>
        <v>11472.884870000002</v>
      </c>
      <c r="N28" s="182">
        <f t="shared" si="23"/>
        <v>-6.9800267674859198</v>
      </c>
      <c r="O28" s="123">
        <f t="shared" ref="O28:P28" si="30">SUM(O14-O27)</f>
        <v>-15571.744696806214</v>
      </c>
      <c r="P28" s="123">
        <f t="shared" si="30"/>
        <v>-1535.3900300000096</v>
      </c>
      <c r="Q28" s="182">
        <f t="shared" si="13"/>
        <v>9.8601027687984136E-2</v>
      </c>
    </row>
    <row r="29" spans="1:18" ht="20.100000000000001" customHeight="1" x14ac:dyDescent="0.2">
      <c r="A29" s="145">
        <v>43483</v>
      </c>
      <c r="B29" s="146" t="s">
        <v>29</v>
      </c>
      <c r="C29" s="172">
        <v>242.12500000000003</v>
      </c>
      <c r="D29" s="188">
        <v>232.83148</v>
      </c>
      <c r="E29" s="114">
        <f t="shared" si="10"/>
        <v>0.96161685080020642</v>
      </c>
      <c r="F29" s="180">
        <v>1937.0000000000002</v>
      </c>
      <c r="G29" s="180">
        <v>1709.7508</v>
      </c>
      <c r="H29" s="113">
        <f t="shared" ref="H29:H34" si="31">G29/F29</f>
        <v>0.88267981414558583</v>
      </c>
      <c r="J29" s="145">
        <v>43483</v>
      </c>
      <c r="K29" s="146" t="s">
        <v>29</v>
      </c>
      <c r="L29" s="172">
        <v>272.06500000000034</v>
      </c>
      <c r="M29" s="188">
        <v>232.83148</v>
      </c>
      <c r="N29" s="114">
        <f t="shared" si="23"/>
        <v>0.85579357874037343</v>
      </c>
      <c r="O29" s="180">
        <v>1868.6414700000007</v>
      </c>
      <c r="P29" s="180">
        <v>1709.7508</v>
      </c>
      <c r="Q29" s="113">
        <f t="shared" si="13"/>
        <v>0.91496995408113224</v>
      </c>
    </row>
    <row r="30" spans="1:18" ht="20.100000000000001" customHeight="1" x14ac:dyDescent="0.2">
      <c r="A30" s="145">
        <v>43514</v>
      </c>
      <c r="B30" s="146" t="s">
        <v>55</v>
      </c>
      <c r="C30" s="172">
        <v>191.66666666666666</v>
      </c>
      <c r="D30" s="188">
        <v>163.61606</v>
      </c>
      <c r="E30" s="114">
        <f t="shared" si="10"/>
        <v>0.85364900869565219</v>
      </c>
      <c r="F30" s="180">
        <v>1533.3333333333335</v>
      </c>
      <c r="G30" s="180">
        <v>1434.9276</v>
      </c>
      <c r="H30" s="113">
        <f t="shared" si="31"/>
        <v>0.93582234782608686</v>
      </c>
      <c r="J30" s="145">
        <v>43514</v>
      </c>
      <c r="K30" s="146" t="s">
        <v>55</v>
      </c>
      <c r="L30" s="172">
        <v>191.66666666666666</v>
      </c>
      <c r="M30" s="188">
        <v>163.61606</v>
      </c>
      <c r="N30" s="114">
        <f t="shared" si="23"/>
        <v>0.85364900869565219</v>
      </c>
      <c r="O30" s="180">
        <v>1482.4330200000002</v>
      </c>
      <c r="P30" s="180">
        <v>1434.9276</v>
      </c>
      <c r="Q30" s="113">
        <f t="shared" si="13"/>
        <v>0.96795442400493736</v>
      </c>
    </row>
    <row r="31" spans="1:18" ht="20.100000000000001" customHeight="1" x14ac:dyDescent="0.2">
      <c r="A31" s="129">
        <v>19</v>
      </c>
      <c r="B31" s="146" t="s">
        <v>30</v>
      </c>
      <c r="C31" s="172">
        <v>0</v>
      </c>
      <c r="D31" s="188">
        <v>0</v>
      </c>
      <c r="E31" s="114" t="e">
        <f t="shared" si="10"/>
        <v>#DIV/0!</v>
      </c>
      <c r="F31" s="180">
        <v>0</v>
      </c>
      <c r="G31" s="180">
        <v>0.88897999999999999</v>
      </c>
      <c r="H31" s="113" t="e">
        <f t="shared" si="31"/>
        <v>#DIV/0!</v>
      </c>
      <c r="J31" s="129">
        <v>19</v>
      </c>
      <c r="K31" s="146" t="s">
        <v>30</v>
      </c>
      <c r="L31" s="172">
        <v>0</v>
      </c>
      <c r="M31" s="188">
        <v>0</v>
      </c>
      <c r="N31" s="114" t="e">
        <f t="shared" si="23"/>
        <v>#DIV/0!</v>
      </c>
      <c r="O31" s="180">
        <v>0</v>
      </c>
      <c r="P31" s="180">
        <v>0.88897999999999999</v>
      </c>
      <c r="Q31" s="113" t="e">
        <f t="shared" si="13"/>
        <v>#DIV/0!</v>
      </c>
    </row>
    <row r="32" spans="1:18" ht="20.100000000000001" customHeight="1" x14ac:dyDescent="0.2">
      <c r="A32" s="129">
        <v>20</v>
      </c>
      <c r="B32" s="146" t="s">
        <v>31</v>
      </c>
      <c r="C32" s="172">
        <v>0.5</v>
      </c>
      <c r="D32" s="188">
        <v>0.66673000000000004</v>
      </c>
      <c r="E32" s="114">
        <f t="shared" si="10"/>
        <v>1.3334600000000001</v>
      </c>
      <c r="F32" s="180">
        <v>3.9830000000000001</v>
      </c>
      <c r="G32" s="180">
        <v>4.9200300000000006</v>
      </c>
      <c r="H32" s="113">
        <f t="shared" si="31"/>
        <v>1.2352573437107708</v>
      </c>
      <c r="J32" s="129">
        <v>20</v>
      </c>
      <c r="K32" s="146" t="s">
        <v>31</v>
      </c>
      <c r="L32" s="172">
        <v>0.6</v>
      </c>
      <c r="M32" s="188">
        <v>0.66673000000000004</v>
      </c>
      <c r="N32" s="114">
        <f t="shared" si="23"/>
        <v>1.1112166666666667</v>
      </c>
      <c r="O32" s="180">
        <v>4.6737899999999994</v>
      </c>
      <c r="P32" s="180">
        <v>4.9200300000000006</v>
      </c>
      <c r="Q32" s="113">
        <f t="shared" si="13"/>
        <v>1.0526852939477387</v>
      </c>
    </row>
    <row r="33" spans="1:17" ht="20.100000000000001" customHeight="1" x14ac:dyDescent="0.2">
      <c r="A33" s="129">
        <v>21</v>
      </c>
      <c r="B33" s="146" t="s">
        <v>32</v>
      </c>
      <c r="C33" s="172">
        <v>0</v>
      </c>
      <c r="D33" s="188">
        <v>0</v>
      </c>
      <c r="E33" s="114" t="e">
        <f t="shared" si="10"/>
        <v>#DIV/0!</v>
      </c>
      <c r="F33" s="180">
        <v>0</v>
      </c>
      <c r="G33" s="180">
        <v>0</v>
      </c>
      <c r="H33" s="113" t="e">
        <f t="shared" si="31"/>
        <v>#DIV/0!</v>
      </c>
      <c r="J33" s="129">
        <v>21</v>
      </c>
      <c r="K33" s="146" t="s">
        <v>32</v>
      </c>
      <c r="L33" s="172">
        <v>0</v>
      </c>
      <c r="M33" s="188">
        <v>0</v>
      </c>
      <c r="N33" s="114" t="e">
        <f t="shared" si="23"/>
        <v>#DIV/0!</v>
      </c>
      <c r="O33" s="180">
        <v>0</v>
      </c>
      <c r="P33" s="180">
        <v>0</v>
      </c>
      <c r="Q33" s="113" t="e">
        <f t="shared" si="13"/>
        <v>#DIV/0!</v>
      </c>
    </row>
    <row r="34" spans="1:17" ht="20.100000000000001" customHeight="1" x14ac:dyDescent="0.2">
      <c r="A34" s="153">
        <v>22</v>
      </c>
      <c r="B34" s="154" t="s">
        <v>33</v>
      </c>
      <c r="C34" s="175">
        <f t="shared" ref="C34:F34" si="32">C28-C29-C31-C32-C33</f>
        <v>-4971.7513556728718</v>
      </c>
      <c r="D34" s="175">
        <f t="shared" si="32"/>
        <v>11239.38666</v>
      </c>
      <c r="E34" s="187">
        <f t="shared" si="10"/>
        <v>-2.26064938810257</v>
      </c>
      <c r="F34" s="175">
        <f t="shared" si="32"/>
        <v>-34125.642068054825</v>
      </c>
      <c r="G34" s="175">
        <f t="shared" ref="G34" si="33">G28-G29-G31-G32-G33</f>
        <v>-3250.9498400000098</v>
      </c>
      <c r="H34" s="187">
        <f t="shared" si="31"/>
        <v>9.5264136965300922E-2</v>
      </c>
      <c r="J34" s="153">
        <v>22</v>
      </c>
      <c r="K34" s="154" t="s">
        <v>33</v>
      </c>
      <c r="L34" s="175">
        <f t="shared" ref="L34:P34" si="34">L28-L29-L31-L32-L33</f>
        <v>-1916.3384775062088</v>
      </c>
      <c r="M34" s="175">
        <f t="shared" si="34"/>
        <v>11239.38666</v>
      </c>
      <c r="N34" s="187">
        <f t="shared" si="23"/>
        <v>-5.8650320869339145</v>
      </c>
      <c r="O34" s="175">
        <f t="shared" si="34"/>
        <v>-17445.059956806217</v>
      </c>
      <c r="P34" s="175">
        <f t="shared" si="34"/>
        <v>-3250.9498400000098</v>
      </c>
      <c r="Q34" s="187">
        <f t="shared" si="13"/>
        <v>0.18635360658256991</v>
      </c>
    </row>
    <row r="35" spans="1:17" ht="20.100000000000001" customHeight="1" x14ac:dyDescent="0.2">
      <c r="A35" s="155"/>
      <c r="B35" s="156" t="s">
        <v>68</v>
      </c>
      <c r="C35" s="156"/>
      <c r="D35" s="156"/>
      <c r="E35" s="124"/>
      <c r="F35" s="183"/>
      <c r="G35" s="183"/>
      <c r="H35" s="124"/>
      <c r="J35" s="155"/>
      <c r="K35" s="156" t="s">
        <v>68</v>
      </c>
      <c r="L35" s="156"/>
      <c r="M35" s="156"/>
      <c r="N35" s="124"/>
      <c r="O35" s="183"/>
      <c r="P35" s="183"/>
      <c r="Q35" s="124"/>
    </row>
    <row r="36" spans="1:17" ht="20.100000000000001" customHeight="1" x14ac:dyDescent="0.2">
      <c r="A36" s="155"/>
      <c r="B36" s="157" t="s">
        <v>69</v>
      </c>
      <c r="C36" s="178"/>
      <c r="D36" s="178">
        <v>475.36</v>
      </c>
      <c r="E36" s="125"/>
      <c r="F36" s="111"/>
      <c r="G36" s="111">
        <v>464.22</v>
      </c>
      <c r="H36" s="179"/>
      <c r="J36" s="155"/>
      <c r="K36" s="157" t="s">
        <v>69</v>
      </c>
      <c r="L36" s="178"/>
      <c r="M36" s="178">
        <v>475.36</v>
      </c>
      <c r="N36" s="125"/>
      <c r="O36" s="111"/>
      <c r="P36" s="111">
        <v>464.22</v>
      </c>
      <c r="Q36" s="179"/>
    </row>
    <row r="37" spans="1:17" ht="20.100000000000001" customHeight="1" x14ac:dyDescent="0.2">
      <c r="A37" s="155"/>
      <c r="B37" s="144" t="s">
        <v>95</v>
      </c>
      <c r="C37" s="179"/>
      <c r="D37" s="179">
        <v>2543</v>
      </c>
      <c r="E37" s="126"/>
      <c r="F37" s="112"/>
      <c r="G37" s="180">
        <v>26258</v>
      </c>
      <c r="H37" s="112"/>
      <c r="J37" s="155"/>
      <c r="K37" s="144" t="s">
        <v>95</v>
      </c>
      <c r="L37" s="179"/>
      <c r="M37" s="179">
        <v>2543</v>
      </c>
      <c r="N37" s="126"/>
      <c r="O37" s="112"/>
      <c r="P37" s="180">
        <v>26258</v>
      </c>
      <c r="Q37" s="112"/>
    </row>
    <row r="38" spans="1:17" ht="20.100000000000001" customHeight="1" x14ac:dyDescent="0.2">
      <c r="A38" s="155"/>
      <c r="B38" s="158"/>
      <c r="C38" s="127"/>
      <c r="D38" s="159"/>
      <c r="E38" s="127"/>
      <c r="F38" s="128"/>
      <c r="G38" s="127"/>
      <c r="H38" s="184"/>
      <c r="J38" s="155"/>
      <c r="K38" s="158"/>
      <c r="L38" s="127"/>
      <c r="M38" s="159"/>
      <c r="N38" s="127"/>
      <c r="O38" s="128"/>
      <c r="P38" s="127"/>
      <c r="Q38" s="184"/>
    </row>
    <row r="39" spans="1:17" ht="20.100000000000001" customHeight="1" x14ac:dyDescent="0.2">
      <c r="A39" s="159"/>
      <c r="B39" s="108" t="s">
        <v>97</v>
      </c>
      <c r="C39" s="186"/>
      <c r="D39" s="185">
        <v>6748.225240000007</v>
      </c>
      <c r="E39" s="186"/>
      <c r="F39" s="160"/>
      <c r="G39" s="185">
        <v>52191.733410000008</v>
      </c>
      <c r="H39" s="160"/>
      <c r="J39" s="159"/>
      <c r="K39" s="108" t="s">
        <v>97</v>
      </c>
      <c r="L39" s="186"/>
      <c r="M39" s="185">
        <v>6748.225240000007</v>
      </c>
      <c r="N39" s="186"/>
      <c r="O39" s="160"/>
      <c r="P39" s="185">
        <v>52191.733410000008</v>
      </c>
      <c r="Q39" s="160"/>
    </row>
    <row r="40" spans="1:17" ht="20.100000000000001" customHeight="1" x14ac:dyDescent="0.2">
      <c r="A40" s="159"/>
      <c r="B40" s="108" t="s">
        <v>98</v>
      </c>
      <c r="C40" s="186"/>
      <c r="D40" s="185">
        <v>4785.2073900000105</v>
      </c>
      <c r="E40" s="186"/>
      <c r="F40" s="160"/>
      <c r="G40" s="185">
        <v>39485.569250000008</v>
      </c>
      <c r="H40" s="160"/>
      <c r="J40" s="159"/>
      <c r="K40" s="108" t="s">
        <v>98</v>
      </c>
      <c r="L40" s="186"/>
      <c r="M40" s="185">
        <v>4785.2073900000105</v>
      </c>
      <c r="N40" s="186"/>
      <c r="O40" s="160"/>
      <c r="P40" s="185">
        <v>39485.569250000008</v>
      </c>
      <c r="Q40" s="160"/>
    </row>
    <row r="41" spans="1:17" ht="20.100000000000001" customHeight="1" x14ac:dyDescent="0.2"/>
    <row r="42" spans="1:17" ht="20.100000000000001" customHeight="1" x14ac:dyDescent="0.2"/>
    <row r="43" spans="1:17" ht="20.100000000000001" customHeight="1" x14ac:dyDescent="0.2"/>
    <row r="44" spans="1:17" ht="20.100000000000001" customHeight="1" x14ac:dyDescent="0.2">
      <c r="B44" t="s">
        <v>96</v>
      </c>
    </row>
    <row r="45" spans="1:17" ht="20.100000000000001" customHeight="1" x14ac:dyDescent="0.2">
      <c r="B45" s="176" t="s">
        <v>132</v>
      </c>
      <c r="K45" s="176"/>
    </row>
    <row r="46" spans="1:17" ht="20.100000000000001" customHeight="1" x14ac:dyDescent="0.2">
      <c r="B46" s="176"/>
      <c r="K46" s="176"/>
    </row>
    <row r="47" spans="1:17" ht="20.100000000000001" customHeight="1" x14ac:dyDescent="0.2">
      <c r="B47" t="s">
        <v>136</v>
      </c>
    </row>
    <row r="48" spans="1:17" ht="20.100000000000001" customHeight="1" x14ac:dyDescent="0.2">
      <c r="B48" t="s">
        <v>138</v>
      </c>
    </row>
    <row r="49" spans="2:2" ht="20.100000000000001" customHeight="1" x14ac:dyDescent="0.2">
      <c r="B49" t="s">
        <v>137</v>
      </c>
    </row>
    <row r="50" spans="2:2" ht="20.100000000000001" customHeight="1" x14ac:dyDescent="0.2"/>
    <row r="51" spans="2:2" ht="20.100000000000001" customHeight="1" x14ac:dyDescent="0.2"/>
    <row r="52" spans="2:2" ht="20.100000000000001" customHeight="1" x14ac:dyDescent="0.2"/>
    <row r="53" spans="2:2" ht="20.100000000000001" customHeight="1" x14ac:dyDescent="0.2"/>
    <row r="54" spans="2:2" ht="20.100000000000001" customHeight="1" x14ac:dyDescent="0.2"/>
    <row r="55" spans="2:2" ht="20.100000000000001" customHeight="1" x14ac:dyDescent="0.2"/>
    <row r="56" spans="2:2" ht="20.100000000000001" customHeight="1" x14ac:dyDescent="0.2"/>
    <row r="57" spans="2:2" ht="20.100000000000001" customHeight="1" x14ac:dyDescent="0.2"/>
    <row r="58" spans="2:2" ht="20.100000000000001" customHeight="1" x14ac:dyDescent="0.2"/>
  </sheetData>
  <mergeCells count="10">
    <mergeCell ref="J2:K4"/>
    <mergeCell ref="L2:N2"/>
    <mergeCell ref="O2:Q2"/>
    <mergeCell ref="L3:N3"/>
    <mergeCell ref="O3:Q3"/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J22" sqref="J22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0" t="s">
        <v>0</v>
      </c>
      <c r="B2" s="201"/>
      <c r="C2" s="49" t="s">
        <v>103</v>
      </c>
      <c r="D2" s="49" t="s">
        <v>104</v>
      </c>
      <c r="E2" s="49" t="s">
        <v>105</v>
      </c>
      <c r="F2" s="49" t="s">
        <v>106</v>
      </c>
      <c r="G2" s="49" t="s">
        <v>107</v>
      </c>
      <c r="H2" s="49" t="s">
        <v>108</v>
      </c>
      <c r="I2" s="49" t="s">
        <v>109</v>
      </c>
      <c r="J2" s="49" t="s">
        <v>110</v>
      </c>
      <c r="K2" s="49" t="s">
        <v>111</v>
      </c>
      <c r="L2" s="49" t="s">
        <v>112</v>
      </c>
      <c r="M2" s="49" t="s">
        <v>113</v>
      </c>
      <c r="N2" s="49" t="s">
        <v>114</v>
      </c>
    </row>
    <row r="3" spans="1:14" ht="20.100000000000001" customHeight="1" x14ac:dyDescent="0.2">
      <c r="A3" s="4" t="s">
        <v>1</v>
      </c>
      <c r="B3" s="162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20.100000000000001" customHeight="1" x14ac:dyDescent="0.2">
      <c r="A4" s="4" t="s">
        <v>73</v>
      </c>
      <c r="B4" s="164" t="s">
        <v>74</v>
      </c>
      <c r="C4" s="112">
        <f>C5</f>
        <v>66947.943969999993</v>
      </c>
      <c r="D4" s="112">
        <f t="shared" ref="D4:N4" si="0">D5</f>
        <v>66699.876420000001</v>
      </c>
      <c r="E4" s="112">
        <f t="shared" si="0"/>
        <v>70780.012829999992</v>
      </c>
      <c r="F4" s="112">
        <f t="shared" si="0"/>
        <v>70521.873950000008</v>
      </c>
      <c r="G4" s="112">
        <f t="shared" si="0"/>
        <v>70269.8269</v>
      </c>
      <c r="H4" s="112">
        <f t="shared" si="0"/>
        <v>70648.184519999995</v>
      </c>
      <c r="I4" s="112">
        <f t="shared" si="0"/>
        <v>71354.85239</v>
      </c>
      <c r="J4" s="112">
        <f t="shared" si="0"/>
        <v>72706.242559999999</v>
      </c>
      <c r="K4" s="112">
        <f t="shared" si="0"/>
        <v>0</v>
      </c>
      <c r="L4" s="112">
        <f t="shared" si="0"/>
        <v>0</v>
      </c>
      <c r="M4" s="112">
        <f t="shared" si="0"/>
        <v>0</v>
      </c>
      <c r="N4" s="112">
        <f t="shared" si="0"/>
        <v>0</v>
      </c>
    </row>
    <row r="5" spans="1:14" ht="20.100000000000001" customHeight="1" x14ac:dyDescent="0.2">
      <c r="A5" s="162">
        <v>1</v>
      </c>
      <c r="B5" s="162" t="s">
        <v>77</v>
      </c>
      <c r="C5" s="177">
        <v>66947.943969999993</v>
      </c>
      <c r="D5" s="177">
        <v>66699.876420000001</v>
      </c>
      <c r="E5" s="112">
        <v>70780.012829999992</v>
      </c>
      <c r="F5" s="177">
        <v>70521.873950000008</v>
      </c>
      <c r="G5" s="112">
        <v>70269.8269</v>
      </c>
      <c r="H5" s="112">
        <v>70648.184519999995</v>
      </c>
      <c r="I5" s="112">
        <v>71354.85239</v>
      </c>
      <c r="J5" s="112">
        <v>72706.242559999999</v>
      </c>
      <c r="K5" s="112"/>
      <c r="L5" s="112"/>
      <c r="M5" s="112"/>
      <c r="N5" s="112"/>
    </row>
    <row r="6" spans="1:14" ht="20.100000000000001" customHeight="1" x14ac:dyDescent="0.2">
      <c r="A6" s="4" t="s">
        <v>75</v>
      </c>
      <c r="B6" s="164" t="s">
        <v>76</v>
      </c>
      <c r="C6" s="112">
        <f>SUM(C7:C9)</f>
        <v>36284.001680000001</v>
      </c>
      <c r="D6" s="112">
        <f t="shared" ref="D6:N6" si="1">SUM(D7:D9)</f>
        <v>37286.209470000002</v>
      </c>
      <c r="E6" s="112">
        <f t="shared" si="1"/>
        <v>36680.356920000006</v>
      </c>
      <c r="F6" s="112">
        <f t="shared" si="1"/>
        <v>31360.238069999999</v>
      </c>
      <c r="G6" s="112">
        <f t="shared" si="1"/>
        <v>33012.311249999999</v>
      </c>
      <c r="H6" s="112">
        <f t="shared" si="1"/>
        <v>37231.131310000004</v>
      </c>
      <c r="I6" s="112">
        <f t="shared" si="1"/>
        <v>37910.692569999999</v>
      </c>
      <c r="J6" s="112">
        <f t="shared" si="1"/>
        <v>39096.147100000002</v>
      </c>
      <c r="K6" s="112">
        <f t="shared" si="1"/>
        <v>0</v>
      </c>
      <c r="L6" s="112">
        <f t="shared" si="1"/>
        <v>0</v>
      </c>
      <c r="M6" s="112">
        <f t="shared" si="1"/>
        <v>0</v>
      </c>
      <c r="N6" s="112">
        <f t="shared" si="1"/>
        <v>0</v>
      </c>
    </row>
    <row r="7" spans="1:14" ht="20.100000000000001" customHeight="1" x14ac:dyDescent="0.2">
      <c r="A7" s="165">
        <v>1</v>
      </c>
      <c r="B7" s="164" t="s">
        <v>3</v>
      </c>
      <c r="C7" s="177">
        <v>4949.5138499999994</v>
      </c>
      <c r="D7" s="177">
        <v>4884.2484699999995</v>
      </c>
      <c r="E7" s="112">
        <v>4817.5179400000006</v>
      </c>
      <c r="F7" s="177">
        <v>4737.2593399999996</v>
      </c>
      <c r="G7" s="112">
        <v>5273.19157</v>
      </c>
      <c r="H7" s="112">
        <v>5135.4190799999997</v>
      </c>
      <c r="I7" s="112">
        <v>5221.8012600000002</v>
      </c>
      <c r="J7" s="112">
        <v>5538.8945899999999</v>
      </c>
      <c r="K7" s="112"/>
      <c r="L7" s="112"/>
      <c r="M7" s="112"/>
      <c r="N7" s="112"/>
    </row>
    <row r="8" spans="1:14" ht="20.100000000000001" customHeight="1" x14ac:dyDescent="0.2">
      <c r="A8" s="165">
        <v>2</v>
      </c>
      <c r="B8" s="162" t="s">
        <v>2</v>
      </c>
      <c r="C8" s="177">
        <v>19667.279600000002</v>
      </c>
      <c r="D8" s="177">
        <v>20845.129290000001</v>
      </c>
      <c r="E8" s="112">
        <v>20605.424460000002</v>
      </c>
      <c r="F8" s="177">
        <v>19352.709219999997</v>
      </c>
      <c r="G8" s="112">
        <v>21396.03155</v>
      </c>
      <c r="H8" s="112">
        <v>23100.604760000002</v>
      </c>
      <c r="I8" s="112">
        <v>24199.290109999998</v>
      </c>
      <c r="J8" s="112">
        <v>24982.113870000001</v>
      </c>
      <c r="K8" s="112"/>
      <c r="L8" s="112"/>
      <c r="M8" s="112"/>
      <c r="N8" s="112"/>
    </row>
    <row r="9" spans="1:14" ht="20.100000000000001" customHeight="1" x14ac:dyDescent="0.2">
      <c r="A9" s="165">
        <v>3</v>
      </c>
      <c r="B9" s="162" t="s">
        <v>78</v>
      </c>
      <c r="C9" s="177">
        <v>11667.20823</v>
      </c>
      <c r="D9" s="177">
        <v>11556.83171</v>
      </c>
      <c r="E9" s="112">
        <v>11257.41452</v>
      </c>
      <c r="F9" s="177">
        <v>7270.2695100000001</v>
      </c>
      <c r="G9" s="112">
        <v>6343.0881300000001</v>
      </c>
      <c r="H9" s="112">
        <v>8995.1074700000008</v>
      </c>
      <c r="I9" s="112">
        <v>8489.6011999999992</v>
      </c>
      <c r="J9" s="112">
        <v>8575.138640000001</v>
      </c>
      <c r="K9" s="112"/>
      <c r="L9" s="112"/>
      <c r="M9" s="112"/>
      <c r="N9" s="112"/>
    </row>
    <row r="10" spans="1:14" ht="20.100000000000001" customHeight="1" x14ac:dyDescent="0.2">
      <c r="A10" s="43" t="s">
        <v>82</v>
      </c>
      <c r="B10" s="162" t="s">
        <v>71</v>
      </c>
      <c r="C10" s="177">
        <v>15.760069999999999</v>
      </c>
      <c r="D10" s="177">
        <v>15.722989999999999</v>
      </c>
      <c r="E10" s="112">
        <v>54.991289999999999</v>
      </c>
      <c r="F10" s="177">
        <v>18.733490000000003</v>
      </c>
      <c r="G10" s="112">
        <v>20.262229999999999</v>
      </c>
      <c r="H10" s="112">
        <v>20.262229999999999</v>
      </c>
      <c r="I10" s="112">
        <v>31.67895</v>
      </c>
      <c r="J10" s="112">
        <v>101.17377999999999</v>
      </c>
      <c r="K10" s="112"/>
      <c r="L10" s="112"/>
      <c r="M10" s="112"/>
      <c r="N10" s="112"/>
    </row>
    <row r="11" spans="1:14" ht="20.100000000000001" customHeight="1" x14ac:dyDescent="0.2">
      <c r="A11" s="166"/>
      <c r="B11" s="69" t="s">
        <v>4</v>
      </c>
      <c r="C11" s="167">
        <f>C4+C6+C10</f>
        <v>103247.70572</v>
      </c>
      <c r="D11" s="167">
        <f t="shared" ref="D11:N11" si="2">D4+D6+D10</f>
        <v>104001.80888</v>
      </c>
      <c r="E11" s="167">
        <f t="shared" si="2"/>
        <v>107515.36104</v>
      </c>
      <c r="F11" s="167">
        <f t="shared" si="2"/>
        <v>101900.84551</v>
      </c>
      <c r="G11" s="167">
        <f t="shared" si="2"/>
        <v>103302.40037999999</v>
      </c>
      <c r="H11" s="167">
        <f t="shared" si="2"/>
        <v>107899.57806</v>
      </c>
      <c r="I11" s="167">
        <f t="shared" si="2"/>
        <v>109297.22391</v>
      </c>
      <c r="J11" s="167">
        <f t="shared" si="2"/>
        <v>111903.56344</v>
      </c>
      <c r="K11" s="167">
        <f t="shared" si="2"/>
        <v>0</v>
      </c>
      <c r="L11" s="167">
        <f t="shared" si="2"/>
        <v>0</v>
      </c>
      <c r="M11" s="167">
        <f t="shared" si="2"/>
        <v>0</v>
      </c>
      <c r="N11" s="167">
        <f t="shared" si="2"/>
        <v>0</v>
      </c>
    </row>
    <row r="12" spans="1:14" ht="20.100000000000001" customHeight="1" x14ac:dyDescent="0.2">
      <c r="A12" s="4" t="s">
        <v>65</v>
      </c>
      <c r="B12" s="16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14" ht="20.100000000000001" customHeight="1" x14ac:dyDescent="0.2">
      <c r="A13" s="4" t="s">
        <v>79</v>
      </c>
      <c r="B13" s="162" t="s">
        <v>80</v>
      </c>
      <c r="C13" s="177">
        <v>-63817.71486</v>
      </c>
      <c r="D13" s="177">
        <v>-66645.590930000006</v>
      </c>
      <c r="E13" s="112">
        <v>-70201.642849999989</v>
      </c>
      <c r="F13" s="112">
        <v>-74511.01973</v>
      </c>
      <c r="G13" s="112">
        <v>-76297.7114</v>
      </c>
      <c r="H13" s="112">
        <v>-75489.072339999999</v>
      </c>
      <c r="I13" s="112">
        <v>-75433.570739999996</v>
      </c>
      <c r="J13" s="112">
        <v>-64213.864079999999</v>
      </c>
      <c r="K13" s="112"/>
      <c r="L13" s="112"/>
      <c r="M13" s="112"/>
      <c r="N13" s="112"/>
    </row>
    <row r="14" spans="1:14" ht="20.100000000000001" customHeight="1" x14ac:dyDescent="0.2">
      <c r="A14" s="4" t="s">
        <v>75</v>
      </c>
      <c r="B14" s="168" t="s">
        <v>81</v>
      </c>
      <c r="C14" s="112">
        <f>SUM(C15:C19)</f>
        <v>164152.31496000002</v>
      </c>
      <c r="D14" s="112">
        <f t="shared" ref="D14:N14" si="3">SUM(D15:D19)</f>
        <v>167682.56989000001</v>
      </c>
      <c r="E14" s="112">
        <f t="shared" si="3"/>
        <v>174753.80313999997</v>
      </c>
      <c r="F14" s="112">
        <f t="shared" si="3"/>
        <v>173448.94193</v>
      </c>
      <c r="G14" s="112">
        <f t="shared" si="3"/>
        <v>176639.13716999997</v>
      </c>
      <c r="H14" s="112">
        <f t="shared" si="3"/>
        <v>180446.15901999999</v>
      </c>
      <c r="I14" s="112">
        <f t="shared" si="3"/>
        <v>181726.92586000002</v>
      </c>
      <c r="J14" s="112">
        <f t="shared" si="3"/>
        <v>173110.63514999999</v>
      </c>
      <c r="K14" s="112">
        <f t="shared" si="3"/>
        <v>0</v>
      </c>
      <c r="L14" s="112">
        <f t="shared" si="3"/>
        <v>0</v>
      </c>
      <c r="M14" s="112">
        <f t="shared" si="3"/>
        <v>0</v>
      </c>
      <c r="N14" s="112">
        <f t="shared" si="3"/>
        <v>0</v>
      </c>
    </row>
    <row r="15" spans="1:14" ht="20.100000000000001" customHeight="1" x14ac:dyDescent="0.2">
      <c r="A15" s="162">
        <v>1</v>
      </c>
      <c r="B15" s="162" t="s">
        <v>7</v>
      </c>
      <c r="C15" s="177">
        <v>6242.3368499999997</v>
      </c>
      <c r="D15" s="177">
        <v>6240.0045899999996</v>
      </c>
      <c r="E15" s="112">
        <v>6236.7915400000002</v>
      </c>
      <c r="F15" s="112">
        <v>6235.5725400000001</v>
      </c>
      <c r="G15" s="112">
        <v>6234.4798499999997</v>
      </c>
      <c r="H15" s="112">
        <v>6234.4798499999997</v>
      </c>
      <c r="I15" s="112">
        <v>6234.4798499999997</v>
      </c>
      <c r="J15" s="112">
        <v>3484.9876200000003</v>
      </c>
      <c r="K15" s="112"/>
      <c r="L15" s="112"/>
      <c r="M15" s="112"/>
      <c r="N15" s="112"/>
    </row>
    <row r="16" spans="1:14" ht="20.100000000000001" customHeight="1" x14ac:dyDescent="0.2">
      <c r="A16" s="162">
        <v>2</v>
      </c>
      <c r="B16" s="162" t="s">
        <v>5</v>
      </c>
      <c r="C16" s="177">
        <v>116435.29841</v>
      </c>
      <c r="D16" s="177">
        <v>120100.91662</v>
      </c>
      <c r="E16" s="112">
        <v>127292.16724</v>
      </c>
      <c r="F16" s="112">
        <v>125880.86873</v>
      </c>
      <c r="G16" s="112">
        <v>129208.4225</v>
      </c>
      <c r="H16" s="112">
        <v>133130.62654999999</v>
      </c>
      <c r="I16" s="112">
        <v>134459.90434000001</v>
      </c>
      <c r="J16" s="112">
        <v>128891.85186</v>
      </c>
      <c r="K16" s="112"/>
      <c r="L16" s="112"/>
      <c r="M16" s="112"/>
      <c r="N16" s="112"/>
    </row>
    <row r="17" spans="1:14" ht="20.100000000000001" customHeight="1" x14ac:dyDescent="0.2">
      <c r="A17" s="162">
        <v>3</v>
      </c>
      <c r="B17" s="162" t="s">
        <v>8</v>
      </c>
      <c r="C17" s="177">
        <v>180.16395</v>
      </c>
      <c r="D17" s="177">
        <v>214.08198999999999</v>
      </c>
      <c r="E17" s="112">
        <v>264.22672999999998</v>
      </c>
      <c r="F17" s="177">
        <v>306.41788000000003</v>
      </c>
      <c r="G17" s="112">
        <v>364.11840999999998</v>
      </c>
      <c r="H17" s="112">
        <v>419.67854</v>
      </c>
      <c r="I17" s="112">
        <v>479.71825000000001</v>
      </c>
      <c r="J17" s="112">
        <v>526.1801999999999</v>
      </c>
      <c r="K17" s="112"/>
      <c r="L17" s="112"/>
      <c r="M17" s="112"/>
      <c r="N17" s="112"/>
    </row>
    <row r="18" spans="1:14" ht="20.100000000000001" customHeight="1" x14ac:dyDescent="0.2">
      <c r="A18" s="162">
        <v>4</v>
      </c>
      <c r="B18" s="162" t="s">
        <v>66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20.100000000000001" customHeight="1" x14ac:dyDescent="0.2">
      <c r="A19" s="165">
        <v>5</v>
      </c>
      <c r="B19" s="162" t="s">
        <v>6</v>
      </c>
      <c r="C19" s="177">
        <v>41294.515749999999</v>
      </c>
      <c r="D19" s="177">
        <v>41127.56669</v>
      </c>
      <c r="E19" s="112">
        <v>40960.617630000001</v>
      </c>
      <c r="F19" s="112">
        <v>41026.082780000004</v>
      </c>
      <c r="G19" s="112">
        <v>40832.116409999995</v>
      </c>
      <c r="H19" s="112">
        <v>40661.374080000001</v>
      </c>
      <c r="I19" s="112">
        <v>40552.823420000001</v>
      </c>
      <c r="J19" s="112">
        <v>40207.615469999997</v>
      </c>
      <c r="K19" s="112"/>
      <c r="L19" s="112"/>
      <c r="M19" s="112"/>
      <c r="N19" s="112"/>
    </row>
    <row r="20" spans="1:14" ht="20.100000000000001" customHeight="1" x14ac:dyDescent="0.2">
      <c r="A20" s="43" t="s">
        <v>82</v>
      </c>
      <c r="B20" s="162" t="s">
        <v>70</v>
      </c>
      <c r="C20" s="177">
        <v>2913.1056200000003</v>
      </c>
      <c r="D20" s="177">
        <v>2964.8299200000001</v>
      </c>
      <c r="E20" s="177">
        <v>2963.20075</v>
      </c>
      <c r="F20" s="169">
        <v>2962.9233100000001</v>
      </c>
      <c r="G20" s="169">
        <v>2960.9746099999998</v>
      </c>
      <c r="H20" s="169">
        <v>2942.4913799999999</v>
      </c>
      <c r="I20" s="169">
        <v>3003.86879</v>
      </c>
      <c r="J20" s="169">
        <v>3006.7923700000001</v>
      </c>
      <c r="K20" s="169"/>
      <c r="L20" s="169"/>
      <c r="M20" s="169"/>
      <c r="N20" s="169"/>
    </row>
    <row r="21" spans="1:14" ht="20.100000000000001" customHeight="1" x14ac:dyDescent="0.2">
      <c r="A21" s="166"/>
      <c r="B21" s="69" t="s">
        <v>67</v>
      </c>
      <c r="C21" s="161">
        <f>C13+C14+C20</f>
        <v>103247.70572000001</v>
      </c>
      <c r="D21" s="161">
        <f t="shared" ref="D21:N21" si="4">D13+D14+D20</f>
        <v>104001.80888000001</v>
      </c>
      <c r="E21" s="161">
        <f t="shared" si="4"/>
        <v>107515.36103999999</v>
      </c>
      <c r="F21" s="161">
        <f t="shared" si="4"/>
        <v>101900.84551</v>
      </c>
      <c r="G21" s="161">
        <f t="shared" si="4"/>
        <v>103302.40037999998</v>
      </c>
      <c r="H21" s="161">
        <f t="shared" si="4"/>
        <v>107899.57806</v>
      </c>
      <c r="I21" s="161">
        <f t="shared" si="4"/>
        <v>109297.22391000002</v>
      </c>
      <c r="J21" s="161">
        <f t="shared" si="4"/>
        <v>111903.56343999998</v>
      </c>
      <c r="K21" s="161">
        <f t="shared" si="4"/>
        <v>0</v>
      </c>
      <c r="L21" s="161">
        <f t="shared" si="4"/>
        <v>0</v>
      </c>
      <c r="M21" s="161">
        <f t="shared" si="4"/>
        <v>0</v>
      </c>
      <c r="N21" s="161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2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07" t="s">
        <v>0</v>
      </c>
      <c r="B2" s="208"/>
      <c r="C2" s="70" t="s">
        <v>115</v>
      </c>
      <c r="D2" s="70" t="s">
        <v>121</v>
      </c>
      <c r="E2" s="70" t="s">
        <v>122</v>
      </c>
      <c r="F2" s="70" t="s">
        <v>123</v>
      </c>
      <c r="G2" s="70" t="s">
        <v>124</v>
      </c>
      <c r="H2" s="70" t="s">
        <v>125</v>
      </c>
      <c r="I2" s="70" t="s">
        <v>127</v>
      </c>
      <c r="J2" s="70" t="s">
        <v>131</v>
      </c>
      <c r="K2" s="70" t="s">
        <v>116</v>
      </c>
      <c r="L2" s="70" t="s">
        <v>117</v>
      </c>
      <c r="M2" s="70" t="s">
        <v>118</v>
      </c>
      <c r="N2" s="71" t="s">
        <v>119</v>
      </c>
    </row>
    <row r="3" spans="1:28" ht="18" customHeight="1" x14ac:dyDescent="0.25">
      <c r="A3" s="100" t="s">
        <v>87</v>
      </c>
      <c r="B3" s="101"/>
      <c r="C3" s="102">
        <v>1478.1249299999999</v>
      </c>
      <c r="D3" s="103">
        <f>C40</f>
        <v>2655.8960900000002</v>
      </c>
      <c r="E3" s="103">
        <f t="shared" ref="E3:F3" si="0">D40</f>
        <v>2615.7386199999983</v>
      </c>
      <c r="F3" s="103">
        <f t="shared" si="0"/>
        <v>2364.4039999999986</v>
      </c>
      <c r="G3" s="103">
        <f t="shared" ref="G3" si="1">F40</f>
        <v>2436.6763799999972</v>
      </c>
      <c r="H3" s="103">
        <f t="shared" ref="H3" si="2">G40</f>
        <v>1305.4259199999979</v>
      </c>
      <c r="I3" s="103">
        <f t="shared" ref="I3" si="3">H40</f>
        <v>3895.6736599999986</v>
      </c>
      <c r="J3" s="103">
        <f t="shared" ref="J3" si="4">I40</f>
        <v>3414.7728499999976</v>
      </c>
      <c r="K3" s="103">
        <f t="shared" ref="K3" si="5">J40</f>
        <v>3413.9723499999982</v>
      </c>
      <c r="L3" s="103">
        <f t="shared" ref="L3" si="6">K40</f>
        <v>4380.2802399999964</v>
      </c>
      <c r="M3" s="103">
        <f t="shared" ref="M3" si="7">L40</f>
        <v>4380.2802399999964</v>
      </c>
      <c r="N3" s="104">
        <f>L40</f>
        <v>4380.2802399999964</v>
      </c>
    </row>
    <row r="4" spans="1:28" x14ac:dyDescent="0.2">
      <c r="A4" s="202" t="s">
        <v>56</v>
      </c>
      <c r="B4" s="203"/>
      <c r="C4" s="95"/>
      <c r="D4" s="95"/>
      <c r="E4" s="95"/>
      <c r="F4" s="95"/>
      <c r="G4" s="96"/>
      <c r="H4" s="95"/>
      <c r="I4" s="95"/>
      <c r="J4" s="97"/>
      <c r="K4" s="98"/>
      <c r="L4" s="95"/>
      <c r="M4" s="95"/>
      <c r="N4" s="99"/>
    </row>
    <row r="5" spans="1:28" ht="14.1" customHeight="1" x14ac:dyDescent="0.2">
      <c r="A5" s="55"/>
      <c r="B5" s="54" t="s">
        <v>57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58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59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3"/>
      <c r="B8" s="64" t="s">
        <v>63</v>
      </c>
      <c r="C8" s="65"/>
      <c r="D8" s="66"/>
      <c r="E8" s="66"/>
      <c r="F8" s="66"/>
      <c r="G8" s="67"/>
      <c r="H8" s="66"/>
      <c r="I8" s="67"/>
      <c r="J8" s="66"/>
      <c r="K8" s="66"/>
      <c r="L8" s="66"/>
      <c r="M8" s="66"/>
      <c r="N8" s="68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4" t="s">
        <v>34</v>
      </c>
      <c r="B9" s="75"/>
      <c r="C9" s="107">
        <f>C17</f>
        <v>12555.812819999999</v>
      </c>
      <c r="D9" s="107">
        <f t="shared" ref="D9:N9" si="8">D17</f>
        <v>10370.446299999998</v>
      </c>
      <c r="E9" s="107">
        <f t="shared" si="8"/>
        <v>11335.57899</v>
      </c>
      <c r="F9" s="107">
        <f t="shared" si="8"/>
        <v>11663.749659999999</v>
      </c>
      <c r="G9" s="107">
        <f t="shared" si="8"/>
        <v>10385.843870000001</v>
      </c>
      <c r="H9" s="107">
        <f t="shared" si="8"/>
        <v>12746.509389999999</v>
      </c>
      <c r="I9" s="107">
        <f t="shared" si="8"/>
        <v>13576.33705</v>
      </c>
      <c r="J9" s="107">
        <f t="shared" si="8"/>
        <v>12656.47356</v>
      </c>
      <c r="K9" s="107">
        <f t="shared" si="8"/>
        <v>14118.823329999997</v>
      </c>
      <c r="L9" s="107">
        <f t="shared" si="8"/>
        <v>0</v>
      </c>
      <c r="M9" s="107">
        <f t="shared" si="8"/>
        <v>0</v>
      </c>
      <c r="N9" s="170">
        <f t="shared" si="8"/>
        <v>0</v>
      </c>
    </row>
    <row r="10" spans="1:28" ht="14.1" customHeight="1" x14ac:dyDescent="0.2">
      <c r="A10" s="29"/>
      <c r="B10" s="54" t="s">
        <v>13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>
        <v>6923.5950700000003</v>
      </c>
      <c r="H10" s="19">
        <v>7243.4146000000001</v>
      </c>
      <c r="I10" s="19">
        <v>8952.4017999999996</v>
      </c>
      <c r="J10" s="19">
        <v>7993.6504099999993</v>
      </c>
      <c r="K10" s="19">
        <v>9517.9183799999992</v>
      </c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14</v>
      </c>
      <c r="C11" s="20">
        <v>2489.1650299999997</v>
      </c>
      <c r="D11" s="21">
        <v>2419.2470000000003</v>
      </c>
      <c r="E11" s="21">
        <v>2910.07771</v>
      </c>
      <c r="F11" s="19">
        <v>2408.1927500000002</v>
      </c>
      <c r="G11" s="21">
        <v>2292.0810800000004</v>
      </c>
      <c r="H11" s="19">
        <v>3903.3046600000002</v>
      </c>
      <c r="I11" s="19">
        <v>3247.5493099999999</v>
      </c>
      <c r="J11" s="19">
        <v>3275.45687</v>
      </c>
      <c r="K11" s="19">
        <f>383.89319+3000</f>
        <v>3383.8931899999998</v>
      </c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15</v>
      </c>
      <c r="C12" s="20">
        <v>847.8318099999999</v>
      </c>
      <c r="D12" s="21">
        <v>828.88841000000002</v>
      </c>
      <c r="E12" s="21">
        <v>1052.1844599999999</v>
      </c>
      <c r="F12" s="19">
        <v>860.22610999999995</v>
      </c>
      <c r="G12" s="21">
        <v>863.70767000000001</v>
      </c>
      <c r="H12" s="19">
        <v>995.67534000000012</v>
      </c>
      <c r="I12" s="19">
        <v>1122.36159</v>
      </c>
      <c r="J12" s="19">
        <v>1131.34267</v>
      </c>
      <c r="K12" s="19">
        <v>1108.2983300000001</v>
      </c>
      <c r="L12" s="19"/>
      <c r="M12" s="19"/>
      <c r="N12" s="38"/>
      <c r="P12" s="204"/>
      <c r="Q12" s="204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6"/>
      <c r="B13" s="77" t="s">
        <v>35</v>
      </c>
      <c r="C13" s="78">
        <f>C10+C11+C12</f>
        <v>11259.874539999999</v>
      </c>
      <c r="D13" s="78">
        <f t="shared" ref="D13:N13" si="9">D10+D11+D12</f>
        <v>10046.861959999998</v>
      </c>
      <c r="E13" s="78">
        <f t="shared" si="9"/>
        <v>11239.452880000001</v>
      </c>
      <c r="F13" s="78">
        <f t="shared" si="9"/>
        <v>11461.92072</v>
      </c>
      <c r="G13" s="78">
        <f t="shared" si="9"/>
        <v>10079.383820000001</v>
      </c>
      <c r="H13" s="78">
        <f t="shared" si="9"/>
        <v>12142.3946</v>
      </c>
      <c r="I13" s="78">
        <f t="shared" si="9"/>
        <v>13322.3127</v>
      </c>
      <c r="J13" s="78">
        <f t="shared" si="9"/>
        <v>12400.44995</v>
      </c>
      <c r="K13" s="78">
        <f t="shared" si="9"/>
        <v>14010.109899999998</v>
      </c>
      <c r="L13" s="78">
        <f t="shared" si="9"/>
        <v>0</v>
      </c>
      <c r="M13" s="78">
        <f t="shared" si="9"/>
        <v>0</v>
      </c>
      <c r="N13" s="79">
        <f t="shared" si="9"/>
        <v>0</v>
      </c>
    </row>
    <row r="14" spans="1:28" ht="14.1" customHeight="1" x14ac:dyDescent="0.2">
      <c r="A14" s="29"/>
      <c r="B14" s="54" t="s">
        <v>36</v>
      </c>
      <c r="C14" s="20">
        <v>1295.9382800000005</v>
      </c>
      <c r="D14" s="21">
        <v>323.58433999999994</v>
      </c>
      <c r="E14" s="21">
        <v>96.126109999999983</v>
      </c>
      <c r="F14" s="19">
        <v>201.82894000000005</v>
      </c>
      <c r="G14" s="21">
        <v>306.46004999999997</v>
      </c>
      <c r="H14" s="19">
        <v>604.11479000000031</v>
      </c>
      <c r="I14" s="19">
        <v>254.02435</v>
      </c>
      <c r="J14" s="34">
        <v>256.02360999999996</v>
      </c>
      <c r="K14" s="19">
        <v>108.71342999999999</v>
      </c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61</v>
      </c>
      <c r="C15" s="52">
        <v>0</v>
      </c>
      <c r="D15" s="21">
        <v>0</v>
      </c>
      <c r="E15" s="21">
        <v>0</v>
      </c>
      <c r="F15" s="19">
        <v>0</v>
      </c>
      <c r="G15" s="21">
        <v>0</v>
      </c>
      <c r="H15" s="19">
        <v>0</v>
      </c>
      <c r="I15" s="19">
        <v>0</v>
      </c>
      <c r="J15" s="19">
        <v>0</v>
      </c>
      <c r="K15" s="19">
        <v>0</v>
      </c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60</v>
      </c>
      <c r="C16" s="52">
        <v>0</v>
      </c>
      <c r="D16" s="21">
        <v>0</v>
      </c>
      <c r="E16" s="21">
        <v>0</v>
      </c>
      <c r="F16" s="19">
        <v>0</v>
      </c>
      <c r="G16" s="21">
        <v>0</v>
      </c>
      <c r="H16" s="19">
        <v>0</v>
      </c>
      <c r="I16" s="19">
        <v>0</v>
      </c>
      <c r="J16" s="19">
        <v>0</v>
      </c>
      <c r="K16" s="19">
        <v>0</v>
      </c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7"/>
      <c r="B17" s="88" t="s">
        <v>64</v>
      </c>
      <c r="C17" s="89">
        <f>SUM(C13:C16)</f>
        <v>12555.812819999999</v>
      </c>
      <c r="D17" s="89">
        <f t="shared" ref="D17:N17" si="10">SUM(D13:D16)</f>
        <v>10370.446299999998</v>
      </c>
      <c r="E17" s="89">
        <f t="shared" si="10"/>
        <v>11335.57899</v>
      </c>
      <c r="F17" s="89">
        <f t="shared" si="10"/>
        <v>11663.749659999999</v>
      </c>
      <c r="G17" s="89">
        <f t="shared" si="10"/>
        <v>10385.843870000001</v>
      </c>
      <c r="H17" s="89">
        <f t="shared" si="10"/>
        <v>12746.509389999999</v>
      </c>
      <c r="I17" s="89">
        <f t="shared" si="10"/>
        <v>13576.33705</v>
      </c>
      <c r="J17" s="89">
        <f t="shared" si="10"/>
        <v>12656.47356</v>
      </c>
      <c r="K17" s="89">
        <f t="shared" si="10"/>
        <v>14118.823329999997</v>
      </c>
      <c r="L17" s="89">
        <f t="shared" si="10"/>
        <v>0</v>
      </c>
      <c r="M17" s="89">
        <f t="shared" si="10"/>
        <v>0</v>
      </c>
      <c r="N17" s="90">
        <f t="shared" si="10"/>
        <v>0</v>
      </c>
    </row>
    <row r="18" spans="1:28" ht="14.1" customHeight="1" x14ac:dyDescent="0.2">
      <c r="A18" s="72" t="s">
        <v>37</v>
      </c>
      <c r="B18" s="73"/>
      <c r="C18" s="86">
        <f>C38</f>
        <v>11378.041659999999</v>
      </c>
      <c r="D18" s="86">
        <f t="shared" ref="D18:N18" si="11">D38</f>
        <v>10410.60377</v>
      </c>
      <c r="E18" s="86">
        <f t="shared" si="11"/>
        <v>11586.91361</v>
      </c>
      <c r="F18" s="86">
        <f t="shared" si="11"/>
        <v>11591.477280000001</v>
      </c>
      <c r="G18" s="86">
        <f t="shared" si="11"/>
        <v>11517.09433</v>
      </c>
      <c r="H18" s="86">
        <f t="shared" si="11"/>
        <v>10156.261649999999</v>
      </c>
      <c r="I18" s="86">
        <f t="shared" si="11"/>
        <v>14057.237860000001</v>
      </c>
      <c r="J18" s="86">
        <f t="shared" si="11"/>
        <v>12657.27406</v>
      </c>
      <c r="K18" s="86">
        <f t="shared" si="11"/>
        <v>13152.515439999999</v>
      </c>
      <c r="L18" s="86">
        <f t="shared" si="11"/>
        <v>0</v>
      </c>
      <c r="M18" s="86">
        <f t="shared" si="11"/>
        <v>0</v>
      </c>
      <c r="N18" s="171">
        <f t="shared" si="11"/>
        <v>0</v>
      </c>
    </row>
    <row r="19" spans="1:28" ht="14.1" customHeight="1" x14ac:dyDescent="0.2">
      <c r="A19" s="30"/>
      <c r="B19" s="56" t="s">
        <v>89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>
        <v>5755.1693499999992</v>
      </c>
      <c r="H19" s="21">
        <v>5913.9900599999992</v>
      </c>
      <c r="I19" s="21">
        <v>6591.6865800000005</v>
      </c>
      <c r="J19" s="21">
        <v>6012.9063299999998</v>
      </c>
      <c r="K19" s="19">
        <v>6132.8711299999995</v>
      </c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90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>
        <v>1548.6576400000001</v>
      </c>
      <c r="H20" s="21">
        <v>1582.2816599999999</v>
      </c>
      <c r="I20" s="21">
        <v>876.47158999999999</v>
      </c>
      <c r="J20" s="21">
        <v>1592.9427200000002</v>
      </c>
      <c r="K20" s="19">
        <v>1614.8817099999999</v>
      </c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38</v>
      </c>
      <c r="C21" s="20">
        <v>0</v>
      </c>
      <c r="D21" s="21">
        <v>5.4390599999999996</v>
      </c>
      <c r="E21" s="21">
        <v>0</v>
      </c>
      <c r="F21" s="21">
        <v>3.3768000000000002</v>
      </c>
      <c r="G21" s="21">
        <v>0</v>
      </c>
      <c r="H21" s="21">
        <v>0</v>
      </c>
      <c r="I21" s="21">
        <v>3.2079599999999999</v>
      </c>
      <c r="J21" s="41">
        <v>3.7220399999999998</v>
      </c>
      <c r="K21" s="19">
        <v>0.13536000000000001</v>
      </c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80"/>
      <c r="B22" s="81" t="s">
        <v>39</v>
      </c>
      <c r="C22" s="82">
        <f>SUM(C19:C21)</f>
        <v>7114.3278100000007</v>
      </c>
      <c r="D22" s="82">
        <f t="shared" ref="D22:N22" si="12">SUM(D19:D21)</f>
        <v>7244.8064100000001</v>
      </c>
      <c r="E22" s="82">
        <f t="shared" si="12"/>
        <v>7054.5447800000002</v>
      </c>
      <c r="F22" s="82">
        <f t="shared" si="12"/>
        <v>7401.2198500000004</v>
      </c>
      <c r="G22" s="82">
        <f t="shared" si="12"/>
        <v>7303.8269899999996</v>
      </c>
      <c r="H22" s="82">
        <f t="shared" si="12"/>
        <v>7496.2717199999988</v>
      </c>
      <c r="I22" s="82">
        <f t="shared" si="12"/>
        <v>7471.3661300000003</v>
      </c>
      <c r="J22" s="82">
        <f t="shared" si="12"/>
        <v>7609.5710899999995</v>
      </c>
      <c r="K22" s="82">
        <f t="shared" si="12"/>
        <v>7747.8881999999994</v>
      </c>
      <c r="L22" s="82">
        <f t="shared" si="12"/>
        <v>0</v>
      </c>
      <c r="M22" s="82">
        <f t="shared" si="12"/>
        <v>0</v>
      </c>
      <c r="N22" s="83">
        <f t="shared" si="12"/>
        <v>0</v>
      </c>
    </row>
    <row r="23" spans="1:28" ht="14.1" customHeight="1" x14ac:dyDescent="0.2">
      <c r="A23" s="32"/>
      <c r="B23" s="56" t="s">
        <v>21</v>
      </c>
      <c r="C23" s="20">
        <v>2304.1300100000003</v>
      </c>
      <c r="D23" s="21">
        <v>1639.11626</v>
      </c>
      <c r="E23" s="21">
        <v>1883.92248</v>
      </c>
      <c r="F23" s="21">
        <v>1645.5879200000004</v>
      </c>
      <c r="G23" s="21">
        <v>2189.1926200000003</v>
      </c>
      <c r="H23" s="21">
        <v>291.58772999999997</v>
      </c>
      <c r="I23" s="21">
        <v>2401.8909200000003</v>
      </c>
      <c r="J23" s="19">
        <v>2006.2607699999999</v>
      </c>
      <c r="K23" s="19">
        <v>2156.7105099999999</v>
      </c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83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>
        <v>142.16273999999999</v>
      </c>
      <c r="H24" s="21">
        <v>120.99052</v>
      </c>
      <c r="I24" s="21">
        <v>216.09052999999997</v>
      </c>
      <c r="J24" s="19">
        <v>0</v>
      </c>
      <c r="K24" s="19">
        <v>118.45537000000002</v>
      </c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84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>
        <v>198.52304000000001</v>
      </c>
      <c r="H25" s="21">
        <v>65.492450000000005</v>
      </c>
      <c r="I25" s="21">
        <v>203.26546000000002</v>
      </c>
      <c r="J25" s="19">
        <v>28.760570000000001</v>
      </c>
      <c r="K25" s="19">
        <v>125.23343</v>
      </c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86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>
        <v>261.43696</v>
      </c>
      <c r="H26" s="21">
        <v>779.2095700000001</v>
      </c>
      <c r="I26" s="21">
        <v>2185.4077499999999</v>
      </c>
      <c r="J26" s="19">
        <v>1454.6959900000002</v>
      </c>
      <c r="K26" s="19">
        <v>1203.9666199999999</v>
      </c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22</v>
      </c>
      <c r="C27" s="20">
        <v>296.66482000000008</v>
      </c>
      <c r="D27" s="21">
        <v>155.11607000000001</v>
      </c>
      <c r="E27" s="21">
        <v>264.12146999999999</v>
      </c>
      <c r="F27" s="21">
        <v>234.71666000000008</v>
      </c>
      <c r="G27" s="21">
        <v>267.10449999999997</v>
      </c>
      <c r="H27" s="21">
        <v>279.56918000000007</v>
      </c>
      <c r="I27" s="21">
        <v>442.35641000000004</v>
      </c>
      <c r="J27" s="19">
        <v>179.69091</v>
      </c>
      <c r="K27" s="19">
        <v>296.10651000000001</v>
      </c>
      <c r="L27" s="21"/>
      <c r="M27" s="21"/>
      <c r="N27" s="39"/>
      <c r="Y27" s="40"/>
      <c r="AB27" s="37"/>
    </row>
    <row r="28" spans="1:28" ht="14.1" customHeight="1" x14ac:dyDescent="0.2">
      <c r="A28" s="80"/>
      <c r="B28" s="81" t="s">
        <v>23</v>
      </c>
      <c r="C28" s="82">
        <f t="shared" ref="C28:E28" si="13">SUM(C23:C27)</f>
        <v>3519.5892199999998</v>
      </c>
      <c r="D28" s="82">
        <f t="shared" si="13"/>
        <v>2066.92445</v>
      </c>
      <c r="E28" s="82">
        <f t="shared" si="13"/>
        <v>3002.0172400000001</v>
      </c>
      <c r="F28" s="82">
        <f t="shared" ref="F28:N28" si="14">SUM(F23:F27)</f>
        <v>2622.8399900000004</v>
      </c>
      <c r="G28" s="82">
        <f t="shared" si="14"/>
        <v>3058.4198600000004</v>
      </c>
      <c r="H28" s="82">
        <f t="shared" si="14"/>
        <v>1536.8494500000002</v>
      </c>
      <c r="I28" s="82">
        <f t="shared" si="14"/>
        <v>5449.0110700000005</v>
      </c>
      <c r="J28" s="82">
        <f t="shared" si="14"/>
        <v>3669.4082399999998</v>
      </c>
      <c r="K28" s="82">
        <f t="shared" si="14"/>
        <v>3900.47244</v>
      </c>
      <c r="L28" s="82">
        <f t="shared" si="14"/>
        <v>0</v>
      </c>
      <c r="M28" s="82">
        <f t="shared" si="14"/>
        <v>0</v>
      </c>
      <c r="N28" s="83">
        <f t="shared" si="14"/>
        <v>0</v>
      </c>
      <c r="O28" s="42"/>
    </row>
    <row r="29" spans="1:28" ht="14.1" customHeight="1" x14ac:dyDescent="0.2">
      <c r="A29" s="29"/>
      <c r="B29" s="56" t="s">
        <v>40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>
        <v>186.09832</v>
      </c>
      <c r="H29" s="21">
        <v>126.77179</v>
      </c>
      <c r="I29" s="21">
        <v>185.38279000000003</v>
      </c>
      <c r="J29" s="19">
        <v>166.05744000000001</v>
      </c>
      <c r="K29" s="19">
        <v>176.18717000000001</v>
      </c>
      <c r="L29" s="21"/>
      <c r="M29" s="21"/>
      <c r="N29" s="39"/>
      <c r="O29" s="42"/>
      <c r="AB29" s="37"/>
    </row>
    <row r="30" spans="1:28" ht="14.1" customHeight="1" x14ac:dyDescent="0.2">
      <c r="A30" s="32"/>
      <c r="B30" s="56" t="s">
        <v>41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>
        <v>1.51797</v>
      </c>
      <c r="H30" s="21">
        <v>11.43988</v>
      </c>
      <c r="I30" s="21">
        <v>13.320819999999999</v>
      </c>
      <c r="J30" s="19">
        <v>10.755000000000001</v>
      </c>
      <c r="K30" s="19">
        <v>0</v>
      </c>
      <c r="L30" s="21"/>
      <c r="M30" s="21"/>
      <c r="N30" s="39"/>
      <c r="O30" s="42"/>
      <c r="AB30" s="37"/>
    </row>
    <row r="31" spans="1:28" ht="14.1" customHeight="1" x14ac:dyDescent="0.2">
      <c r="A31" s="32"/>
      <c r="B31" s="56" t="s">
        <v>42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>
        <v>37.014040000000001</v>
      </c>
      <c r="H31" s="21">
        <v>62.943290000000005</v>
      </c>
      <c r="I31" s="21">
        <v>73.286680000000004</v>
      </c>
      <c r="J31" s="19">
        <v>27.209</v>
      </c>
      <c r="K31" s="19">
        <v>54.52084</v>
      </c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6" t="s">
        <v>43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>
        <v>24.268899999999999</v>
      </c>
      <c r="H32" s="21">
        <v>8.9919599999999988</v>
      </c>
      <c r="I32" s="21">
        <v>6.4974400000000001</v>
      </c>
      <c r="J32" s="19">
        <v>29.142600000000002</v>
      </c>
      <c r="K32" s="19">
        <v>0</v>
      </c>
      <c r="L32" s="21"/>
      <c r="M32" s="21"/>
      <c r="N32" s="39"/>
      <c r="O32" s="42"/>
      <c r="AB32" s="37"/>
    </row>
    <row r="33" spans="1:28" ht="14.1" customHeight="1" x14ac:dyDescent="0.2">
      <c r="A33" s="32"/>
      <c r="B33" s="56" t="s">
        <v>44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>
        <v>26.371080000000003</v>
      </c>
      <c r="H33" s="21">
        <v>19.414339999999999</v>
      </c>
      <c r="I33" s="21">
        <v>32.695329999999998</v>
      </c>
      <c r="J33" s="19">
        <v>16.879249999999999</v>
      </c>
      <c r="K33" s="19">
        <v>157.87094999999999</v>
      </c>
      <c r="L33" s="21"/>
      <c r="M33" s="21"/>
      <c r="N33" s="39"/>
      <c r="AB33" s="37"/>
    </row>
    <row r="34" spans="1:28" ht="14.1" customHeight="1" x14ac:dyDescent="0.2">
      <c r="A34" s="80"/>
      <c r="B34" s="81" t="s">
        <v>45</v>
      </c>
      <c r="C34" s="84">
        <f>SUM(C30:C33)</f>
        <v>83.71323000000001</v>
      </c>
      <c r="D34" s="84">
        <f t="shared" ref="D34:F34" si="15">SUM(D30:D33)</f>
        <v>25.36844</v>
      </c>
      <c r="E34" s="84">
        <f t="shared" si="15"/>
        <v>70.88694000000001</v>
      </c>
      <c r="F34" s="84">
        <f t="shared" si="15"/>
        <v>103.81209000000001</v>
      </c>
      <c r="G34" s="84">
        <f t="shared" ref="G34:N34" si="16">SUM(G30:G33)</f>
        <v>89.171990000000008</v>
      </c>
      <c r="H34" s="84">
        <f t="shared" si="16"/>
        <v>102.78947000000001</v>
      </c>
      <c r="I34" s="84">
        <f t="shared" si="16"/>
        <v>125.80027</v>
      </c>
      <c r="J34" s="84">
        <f t="shared" si="16"/>
        <v>83.985849999999999</v>
      </c>
      <c r="K34" s="84">
        <f t="shared" si="16"/>
        <v>212.39178999999999</v>
      </c>
      <c r="L34" s="84">
        <f t="shared" si="16"/>
        <v>0</v>
      </c>
      <c r="M34" s="84">
        <f t="shared" si="16"/>
        <v>0</v>
      </c>
      <c r="N34" s="85">
        <f t="shared" si="16"/>
        <v>0</v>
      </c>
    </row>
    <row r="35" spans="1:28" ht="14.1" customHeight="1" x14ac:dyDescent="0.2">
      <c r="A35" s="29"/>
      <c r="B35" s="56" t="s">
        <v>46</v>
      </c>
      <c r="C35" s="18">
        <v>600.96749</v>
      </c>
      <c r="D35" s="34">
        <v>666.9682600000001</v>
      </c>
      <c r="E35" s="34">
        <v>964.50189</v>
      </c>
      <c r="F35" s="21">
        <v>1163.92103</v>
      </c>
      <c r="G35" s="21">
        <v>879.57716999999991</v>
      </c>
      <c r="H35" s="21">
        <v>893.57921999999996</v>
      </c>
      <c r="I35" s="21">
        <v>825.67759999999987</v>
      </c>
      <c r="J35" s="19">
        <v>1128.25144</v>
      </c>
      <c r="K35" s="19">
        <v>1115.57584</v>
      </c>
      <c r="L35" s="21"/>
      <c r="M35" s="21"/>
      <c r="N35" s="39"/>
      <c r="AB35" s="37"/>
    </row>
    <row r="36" spans="1:28" ht="14.1" customHeight="1" x14ac:dyDescent="0.2">
      <c r="A36" s="29"/>
      <c r="B36" s="56" t="s">
        <v>62</v>
      </c>
      <c r="C36" s="53">
        <v>0</v>
      </c>
      <c r="D36" s="19">
        <v>0</v>
      </c>
      <c r="E36" s="19">
        <v>0</v>
      </c>
      <c r="F36" s="21">
        <v>0</v>
      </c>
      <c r="G36" s="21">
        <v>0</v>
      </c>
      <c r="H36" s="21">
        <v>0</v>
      </c>
      <c r="I36" s="21">
        <v>0</v>
      </c>
      <c r="J36" s="19">
        <v>0</v>
      </c>
      <c r="K36" s="19">
        <v>0</v>
      </c>
      <c r="L36" s="21"/>
      <c r="M36" s="21"/>
      <c r="N36" s="39"/>
      <c r="AB36" s="37"/>
    </row>
    <row r="37" spans="1:28" ht="14.1" customHeight="1" x14ac:dyDescent="0.2">
      <c r="A37" s="29"/>
      <c r="B37" s="56" t="s">
        <v>91</v>
      </c>
      <c r="C37" s="53">
        <v>0</v>
      </c>
      <c r="D37" s="19">
        <v>0</v>
      </c>
      <c r="E37" s="19">
        <v>0</v>
      </c>
      <c r="F37" s="21">
        <v>0</v>
      </c>
      <c r="G37" s="21">
        <v>0</v>
      </c>
      <c r="H37" s="21">
        <v>0</v>
      </c>
      <c r="I37" s="21">
        <v>0</v>
      </c>
      <c r="J37" s="19">
        <v>0</v>
      </c>
      <c r="K37" s="19">
        <v>0</v>
      </c>
      <c r="L37" s="21"/>
      <c r="M37" s="21"/>
      <c r="N37" s="39"/>
      <c r="AB37" s="37"/>
    </row>
    <row r="38" spans="1:28" ht="14.1" customHeight="1" x14ac:dyDescent="0.2">
      <c r="A38" s="91"/>
      <c r="B38" s="92" t="s">
        <v>88</v>
      </c>
      <c r="C38" s="93">
        <f>C22+C28+C29+C34+C35+C36+C37</f>
        <v>11378.041659999999</v>
      </c>
      <c r="D38" s="93">
        <f>D22+D28+D29+D34+D35+D36+D37</f>
        <v>10410.60377</v>
      </c>
      <c r="E38" s="93">
        <f t="shared" ref="E38:N38" si="17">E37+E36+E35+E34+E29+E28+E22</f>
        <v>11586.91361</v>
      </c>
      <c r="F38" s="93">
        <f t="shared" si="17"/>
        <v>11591.477280000001</v>
      </c>
      <c r="G38" s="93">
        <f t="shared" si="17"/>
        <v>11517.09433</v>
      </c>
      <c r="H38" s="93">
        <f t="shared" si="17"/>
        <v>10156.261649999999</v>
      </c>
      <c r="I38" s="93">
        <f t="shared" si="17"/>
        <v>14057.237860000001</v>
      </c>
      <c r="J38" s="93">
        <f t="shared" si="17"/>
        <v>12657.27406</v>
      </c>
      <c r="K38" s="93">
        <f t="shared" si="17"/>
        <v>13152.515439999999</v>
      </c>
      <c r="L38" s="93">
        <f t="shared" si="17"/>
        <v>0</v>
      </c>
      <c r="M38" s="93">
        <f t="shared" si="17"/>
        <v>0</v>
      </c>
      <c r="N38" s="94">
        <f t="shared" si="17"/>
        <v>0</v>
      </c>
      <c r="Y38" s="40"/>
    </row>
    <row r="39" spans="1:28" ht="14.1" customHeight="1" thickBot="1" x14ac:dyDescent="0.25">
      <c r="A39" s="59"/>
      <c r="B39" s="58" t="s">
        <v>47</v>
      </c>
      <c r="C39" s="33">
        <f>C17-C38</f>
        <v>1177.7711600000002</v>
      </c>
      <c r="D39" s="33">
        <f>D17-D38</f>
        <v>-40.157470000001922</v>
      </c>
      <c r="E39" s="33">
        <f t="shared" ref="E39:N39" si="18">E17-E38</f>
        <v>-251.33461999999963</v>
      </c>
      <c r="F39" s="33">
        <f t="shared" si="18"/>
        <v>72.27237999999852</v>
      </c>
      <c r="G39" s="33">
        <f t="shared" si="18"/>
        <v>-1131.2504599999993</v>
      </c>
      <c r="H39" s="33">
        <f t="shared" si="18"/>
        <v>2590.2477400000007</v>
      </c>
      <c r="I39" s="33">
        <f t="shared" si="18"/>
        <v>-480.900810000001</v>
      </c>
      <c r="J39" s="33">
        <f t="shared" si="18"/>
        <v>-0.80049999999937427</v>
      </c>
      <c r="K39" s="33">
        <f t="shared" si="18"/>
        <v>966.30788999999822</v>
      </c>
      <c r="L39" s="33">
        <f t="shared" si="18"/>
        <v>0</v>
      </c>
      <c r="M39" s="33">
        <f t="shared" si="18"/>
        <v>0</v>
      </c>
      <c r="N39" s="50">
        <f t="shared" si="18"/>
        <v>0</v>
      </c>
      <c r="Y39" s="37"/>
    </row>
    <row r="40" spans="1:28" ht="18" customHeight="1" thickBot="1" x14ac:dyDescent="0.3">
      <c r="A40" s="205" t="s">
        <v>50</v>
      </c>
      <c r="B40" s="206"/>
      <c r="C40" s="105">
        <f>C3+C17-C38</f>
        <v>2655.8960900000002</v>
      </c>
      <c r="D40" s="105">
        <f>D3+D17-D38</f>
        <v>2615.7386199999983</v>
      </c>
      <c r="E40" s="105">
        <f t="shared" ref="E40:M40" si="19">E3+E17-E38</f>
        <v>2364.4039999999986</v>
      </c>
      <c r="F40" s="105">
        <f>F3+F17-F38</f>
        <v>2436.6763799999972</v>
      </c>
      <c r="G40" s="105">
        <f t="shared" si="19"/>
        <v>1305.4259199999979</v>
      </c>
      <c r="H40" s="105">
        <f t="shared" si="19"/>
        <v>3895.6736599999986</v>
      </c>
      <c r="I40" s="105">
        <f t="shared" si="19"/>
        <v>3414.7728499999976</v>
      </c>
      <c r="J40" s="105">
        <f t="shared" si="19"/>
        <v>3413.9723499999982</v>
      </c>
      <c r="K40" s="105">
        <f t="shared" si="19"/>
        <v>4380.2802399999964</v>
      </c>
      <c r="L40" s="105">
        <f t="shared" si="19"/>
        <v>4380.2802399999964</v>
      </c>
      <c r="M40" s="105">
        <f t="shared" si="19"/>
        <v>4380.2802399999964</v>
      </c>
      <c r="N40" s="106">
        <f t="shared" ref="N40" si="20">N3+N17-N38</f>
        <v>4380.2802399999964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2024-07-25T05:33:08Z</cp:lastPrinted>
  <dcterms:created xsi:type="dcterms:W3CDTF">2012-03-20T09:28:01Z</dcterms:created>
  <dcterms:modified xsi:type="dcterms:W3CDTF">2024-09-26T12:14:12Z</dcterms:modified>
</cp:coreProperties>
</file>