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martin-my.sharepoint.com/personal/zuzana_vaslikova_unm_sk/Documents/Moje dokumenty/Ulohy MZ SR/Hlásenia hospodárenia/2024/"/>
    </mc:Choice>
  </mc:AlternateContent>
  <xr:revisionPtr revIDLastSave="81" documentId="8_{5B2EF74D-BBB5-4648-A280-CE03E4571FED}" xr6:coauthVersionLast="47" xr6:coauthVersionMax="47" xr10:uidLastSave="{7035EBC0-B802-45B4-BA2A-7DD18318DBA2}"/>
  <bookViews>
    <workbookView xWindow="-120" yWindow="-120" windowWidth="29040" windowHeight="17520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4" l="1"/>
  <c r="M22" i="3" l="1"/>
  <c r="M27" i="3" s="1"/>
  <c r="L22" i="3"/>
  <c r="L27" i="3" s="1"/>
  <c r="M9" i="3"/>
  <c r="M14" i="3" s="1"/>
  <c r="M28" i="3" s="1"/>
  <c r="L9" i="3"/>
  <c r="L14" i="3" s="1"/>
  <c r="L28" i="3" s="1"/>
  <c r="D27" i="3"/>
  <c r="D22" i="3"/>
  <c r="C22" i="3"/>
  <c r="C27" i="3" s="1"/>
  <c r="C14" i="3"/>
  <c r="C28" i="3" s="1"/>
  <c r="C34" i="3" s="1"/>
  <c r="D9" i="3"/>
  <c r="D14" i="3" s="1"/>
  <c r="D28" i="3" s="1"/>
  <c r="D34" i="3" s="1"/>
  <c r="C9" i="3"/>
  <c r="Q32" i="3" l="1"/>
  <c r="Q29" i="3"/>
  <c r="Q26" i="3"/>
  <c r="Q23" i="3"/>
  <c r="Q13" i="3"/>
  <c r="Q10" i="3"/>
  <c r="Q7" i="3"/>
  <c r="I38" i="4"/>
  <c r="Q33" i="3"/>
  <c r="N33" i="3"/>
  <c r="N32" i="3"/>
  <c r="Q31" i="3"/>
  <c r="N31" i="3"/>
  <c r="Q30" i="3"/>
  <c r="N30" i="3"/>
  <c r="N29" i="3"/>
  <c r="N26" i="3"/>
  <c r="Q25" i="3"/>
  <c r="N25" i="3"/>
  <c r="Q24" i="3"/>
  <c r="N24" i="3"/>
  <c r="N23" i="3"/>
  <c r="Q21" i="3"/>
  <c r="N21" i="3"/>
  <c r="Q20" i="3"/>
  <c r="N20" i="3"/>
  <c r="Q19" i="3"/>
  <c r="N19" i="3"/>
  <c r="Q18" i="3"/>
  <c r="N18" i="3"/>
  <c r="Q17" i="3"/>
  <c r="N17" i="3"/>
  <c r="Q16" i="3"/>
  <c r="N16" i="3"/>
  <c r="N13" i="3"/>
  <c r="Q12" i="3"/>
  <c r="N12" i="3"/>
  <c r="Q11" i="3"/>
  <c r="N11" i="3"/>
  <c r="N10" i="3"/>
  <c r="Q8" i="3"/>
  <c r="N8" i="3"/>
  <c r="N7" i="3"/>
  <c r="Q6" i="3"/>
  <c r="N6" i="3"/>
  <c r="K1" i="3"/>
  <c r="H33" i="3"/>
  <c r="H32" i="3"/>
  <c r="H31" i="3"/>
  <c r="H30" i="3"/>
  <c r="H29" i="3"/>
  <c r="H26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E25" i="3"/>
  <c r="E29" i="3"/>
  <c r="E11" i="3"/>
  <c r="E33" i="3"/>
  <c r="E31" i="3"/>
  <c r="E24" i="3"/>
  <c r="E23" i="3"/>
  <c r="E21" i="3"/>
  <c r="E20" i="3"/>
  <c r="E19" i="3"/>
  <c r="E18" i="3"/>
  <c r="E17" i="3"/>
  <c r="E13" i="3"/>
  <c r="E10" i="3"/>
  <c r="E8" i="3"/>
  <c r="E6" i="3"/>
  <c r="Q22" i="3" l="1"/>
  <c r="L34" i="3"/>
  <c r="M34" i="3"/>
  <c r="H9" i="3"/>
  <c r="N9" i="3"/>
  <c r="Q9" i="3"/>
  <c r="H22" i="3"/>
  <c r="H14" i="3"/>
  <c r="N22" i="3"/>
  <c r="N14" i="3"/>
  <c r="Q14" i="3"/>
  <c r="Q27" i="3"/>
  <c r="N27" i="3"/>
  <c r="H27" i="3"/>
  <c r="E12" i="3"/>
  <c r="E7" i="3"/>
  <c r="E27" i="3"/>
  <c r="E14" i="3"/>
  <c r="E9" i="3"/>
  <c r="E22" i="3"/>
  <c r="N28" i="3" l="1"/>
  <c r="Q34" i="3"/>
  <c r="Q28" i="3"/>
  <c r="E26" i="3"/>
  <c r="E16" i="3"/>
  <c r="E30" i="3"/>
  <c r="E28" i="3"/>
  <c r="H34" i="3" l="1"/>
  <c r="H28" i="3"/>
  <c r="N34" i="3"/>
  <c r="E34" i="3"/>
  <c r="E32" i="3"/>
  <c r="I17" i="4"/>
  <c r="M17" i="4"/>
  <c r="N17" i="4"/>
  <c r="D13" i="4"/>
  <c r="D17" i="4" s="1"/>
  <c r="E13" i="4"/>
  <c r="E17" i="4" s="1"/>
  <c r="F13" i="4"/>
  <c r="F17" i="4" s="1"/>
  <c r="G13" i="4"/>
  <c r="G17" i="4" s="1"/>
  <c r="H13" i="4"/>
  <c r="H17" i="4" s="1"/>
  <c r="I13" i="4"/>
  <c r="J13" i="4"/>
  <c r="J17" i="4" s="1"/>
  <c r="K13" i="4"/>
  <c r="K17" i="4" s="1"/>
  <c r="L13" i="4"/>
  <c r="L17" i="4" s="1"/>
  <c r="M13" i="4"/>
  <c r="N13" i="4"/>
  <c r="D22" i="4"/>
  <c r="E22" i="4"/>
  <c r="F22" i="4"/>
  <c r="G22" i="4"/>
  <c r="H22" i="4"/>
  <c r="I22" i="4"/>
  <c r="J22" i="4"/>
  <c r="K22" i="4"/>
  <c r="L22" i="4"/>
  <c r="M22" i="4"/>
  <c r="N22" i="4"/>
  <c r="D28" i="4"/>
  <c r="E28" i="4"/>
  <c r="F34" i="4"/>
  <c r="E34" i="4"/>
  <c r="D34" i="4"/>
  <c r="C34" i="4"/>
  <c r="D38" i="4" l="1"/>
  <c r="D39" i="4" s="1"/>
  <c r="D9" i="4"/>
  <c r="D18" i="4" l="1"/>
  <c r="C28" i="4"/>
  <c r="C22" i="4"/>
  <c r="C13" i="4"/>
  <c r="C17" i="4" s="1"/>
  <c r="C38" i="4" l="1"/>
  <c r="C40" i="4" s="1"/>
  <c r="D3" i="4" s="1"/>
  <c r="D40" i="4" s="1"/>
  <c r="C9" i="4"/>
  <c r="C18" i="4" l="1"/>
  <c r="C39" i="4"/>
  <c r="D14" i="1" l="1"/>
  <c r="D21" i="1" s="1"/>
  <c r="E14" i="1"/>
  <c r="E21" i="1" s="1"/>
  <c r="F14" i="1"/>
  <c r="F21" i="1" s="1"/>
  <c r="G14" i="1"/>
  <c r="G21" i="1" s="1"/>
  <c r="H14" i="1"/>
  <c r="H21" i="1" s="1"/>
  <c r="I14" i="1"/>
  <c r="I21" i="1" s="1"/>
  <c r="J14" i="1"/>
  <c r="J21" i="1" s="1"/>
  <c r="K14" i="1"/>
  <c r="K21" i="1" s="1"/>
  <c r="L14" i="1"/>
  <c r="L21" i="1" s="1"/>
  <c r="M14" i="1"/>
  <c r="N14" i="1"/>
  <c r="N21" i="1" s="1"/>
  <c r="C14" i="1"/>
  <c r="N6" i="1"/>
  <c r="M6" i="1"/>
  <c r="M11" i="1" s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H4" i="1"/>
  <c r="I4" i="1"/>
  <c r="J4" i="1"/>
  <c r="K4" i="1"/>
  <c r="L4" i="1"/>
  <c r="L11" i="1" s="1"/>
  <c r="M4" i="1"/>
  <c r="N4" i="1"/>
  <c r="N11" i="1" s="1"/>
  <c r="C4" i="1"/>
  <c r="M21" i="1"/>
  <c r="I11" i="1" l="1"/>
  <c r="H11" i="1"/>
  <c r="F11" i="1"/>
  <c r="E11" i="1"/>
  <c r="G11" i="1"/>
  <c r="K11" i="1"/>
  <c r="J11" i="1"/>
  <c r="D11" i="1"/>
  <c r="C21" i="1" l="1"/>
  <c r="C11" i="1"/>
  <c r="E9" i="4"/>
  <c r="G9" i="4"/>
  <c r="J9" i="4"/>
  <c r="M9" i="4"/>
  <c r="G34" i="4"/>
  <c r="H34" i="4"/>
  <c r="I34" i="4"/>
  <c r="J34" i="4"/>
  <c r="K34" i="4"/>
  <c r="L34" i="4"/>
  <c r="M34" i="4"/>
  <c r="N34" i="4"/>
  <c r="F28" i="4"/>
  <c r="G28" i="4"/>
  <c r="H28" i="4"/>
  <c r="I28" i="4"/>
  <c r="J28" i="4"/>
  <c r="K28" i="4"/>
  <c r="L28" i="4"/>
  <c r="M28" i="4"/>
  <c r="N28" i="4"/>
  <c r="F9" i="4"/>
  <c r="H9" i="4"/>
  <c r="I9" i="4"/>
  <c r="K9" i="4"/>
  <c r="L9" i="4"/>
  <c r="N9" i="4"/>
  <c r="B1" i="4"/>
  <c r="B1" i="1"/>
  <c r="B1" i="3"/>
  <c r="N38" i="4" l="1"/>
  <c r="L38" i="4"/>
  <c r="J38" i="4"/>
  <c r="H38" i="4"/>
  <c r="F38" i="4"/>
  <c r="M38" i="4"/>
  <c r="K38" i="4"/>
  <c r="G38" i="4"/>
  <c r="E38" i="4"/>
  <c r="N18" i="4" l="1"/>
  <c r="N39" i="4"/>
  <c r="H39" i="4"/>
  <c r="H18" i="4"/>
  <c r="M39" i="4"/>
  <c r="M18" i="4"/>
  <c r="E39" i="4"/>
  <c r="E18" i="4"/>
  <c r="G18" i="4"/>
  <c r="G39" i="4"/>
  <c r="J39" i="4"/>
  <c r="J18" i="4"/>
  <c r="I18" i="4"/>
  <c r="I39" i="4"/>
  <c r="L18" i="4"/>
  <c r="L39" i="4"/>
  <c r="K39" i="4"/>
  <c r="K18" i="4"/>
  <c r="F18" i="4"/>
  <c r="F39" i="4"/>
  <c r="E3" i="4"/>
  <c r="E40" i="4" l="1"/>
  <c r="F3" i="4" s="1"/>
  <c r="F40" i="4" s="1"/>
  <c r="G3" i="4" l="1"/>
  <c r="G40" i="4" l="1"/>
  <c r="H3" i="4" s="1"/>
  <c r="H40" i="4" l="1"/>
  <c r="I3" i="4" s="1"/>
  <c r="I40" i="4" s="1"/>
  <c r="J3" i="4" s="1"/>
  <c r="J40" i="4" s="1"/>
  <c r="K3" i="4" s="1"/>
  <c r="K40" i="4" s="1"/>
  <c r="L3" i="4" s="1"/>
  <c r="L40" i="4" s="1"/>
  <c r="N3" i="4" s="1"/>
  <c r="N40" i="4" s="1"/>
  <c r="M3" i="4" l="1"/>
  <c r="M40" i="4" s="1"/>
</calcChain>
</file>

<file path=xl/sharedStrings.xml><?xml version="1.0" encoding="utf-8"?>
<sst xmlns="http://schemas.openxmlformats.org/spreadsheetml/2006/main" count="202" uniqueCount="139">
  <si>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</si>
  <si>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</si>
  <si>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</si>
  <si>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</si>
  <si>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</si>
  <si>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</si>
  <si>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</si>
  <si>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</si>
  <si>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</si>
  <si>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</si>
  <si>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</si>
  <si>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</si>
  <si>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</si>
  <si>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</si>
  <si>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</si>
  <si>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</si>
  <si>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</si>
  <si>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</si>
  <si>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</si>
  <si>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</si>
  <si>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</si>
  <si>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</si>
  <si>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</si>
  <si>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</si>
  <si>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</si>
  <si>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</si>
  <si>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</si>
  <si>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</si>
  <si>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</si>
  <si>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</si>
  <si>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</si>
  <si>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</si>
  <si>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</si>
  <si>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</si>
  <si>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</si>
  <si>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</si>
  <si>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</si>
  <si>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</si>
  <si>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</si>
  <si>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</si>
  <si>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</si>
  <si>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</si>
  <si>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</si>
  <si>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</si>
  <si>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</si>
  <si>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</si>
  <si>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</si>
  <si>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</si>
  <si>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</si>
  <si>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</si>
  <si>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</si>
  <si>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</si>
  <si>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</si>
  <si>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</si>
  <si>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</si>
  <si>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</si>
  <si>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</si>
  <si>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</si>
  <si>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</si>
  <si>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</si>
  <si>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</si>
  <si>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</si>
  <si>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</si>
  <si>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</si>
  <si>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</si>
  <si>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</si>
  <si>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</si>
  <si>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</si>
  <si>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</si>
  <si>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</si>
  <si>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</si>
  <si>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</si>
  <si>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</si>
  <si>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</si>
  <si>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</si>
  <si>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</si>
  <si>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</si>
  <si>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</si>
  <si>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</si>
  <si>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</si>
  <si>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</si>
  <si>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</si>
  <si>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</si>
  <si>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</si>
  <si>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</si>
  <si>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</si>
  <si>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</si>
  <si>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</si>
  <si>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</si>
  <si>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</si>
  <si>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</si>
  <si>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</si>
  <si>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</si>
  <si>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</si>
  <si>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</si>
  <si>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</si>
  <si>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</si>
  <si>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 xml:space="preserve">Suma fakturovaná dodávateľmi </t>
  </si>
  <si>
    <t xml:space="preserve">Suma platieb dodávateľom </t>
  </si>
  <si>
    <t>Univerzitná nemocnica Martin</t>
  </si>
  <si>
    <t xml:space="preserve">Vypracoval: Ing. Anna Cígerová, Zuzana Vaslíková </t>
  </si>
  <si>
    <t>Kontakt: 043/4203456, 043/4203600</t>
  </si>
  <si>
    <t>rok 2024</t>
  </si>
  <si>
    <t>Skutočnosť                    k 31.1.2024</t>
  </si>
  <si>
    <t>Skutočnosť                    k 29.2.2024</t>
  </si>
  <si>
    <t>Skutočnosť                    k 31.3.2024</t>
  </si>
  <si>
    <t>Skutočnosť                    k 30.4.2024</t>
  </si>
  <si>
    <t>Skutočnosť                    k 31.5.2024</t>
  </si>
  <si>
    <t>Skutočnosť                    k 30.6.2024</t>
  </si>
  <si>
    <t>Skutočnosť                    k 31.7.2024</t>
  </si>
  <si>
    <t>Skutočnosť                    k 31.8.2024</t>
  </si>
  <si>
    <t>Skutočnosť                    k 30.9.2024</t>
  </si>
  <si>
    <t>Skutočnosť                    k 31.10.2024</t>
  </si>
  <si>
    <t>Skutočnosť                    k 30.11.2024</t>
  </si>
  <si>
    <t>Skutočnosť                    k 31.12.2024</t>
  </si>
  <si>
    <t>Skutočnosť 01_2024</t>
  </si>
  <si>
    <t>Výhľad 10_2024</t>
  </si>
  <si>
    <t>Výhľad 11_2024</t>
  </si>
  <si>
    <t>Výhľad 12_2024</t>
  </si>
  <si>
    <t xml:space="preserve">Mail: anna.cigerova@unm.sk, zuzana.vaslikova@unm.sk </t>
  </si>
  <si>
    <t>Skutočnosť 02_2024</t>
  </si>
  <si>
    <t>Skutočnosť 03_2024</t>
  </si>
  <si>
    <t>Skutočnosť 04_2024</t>
  </si>
  <si>
    <t>Skutočnosť 05_2024</t>
  </si>
  <si>
    <t>Skutočnosť 06_2024</t>
  </si>
  <si>
    <t>Plán aktualizovaný</t>
  </si>
  <si>
    <t>Skutočnosť 07_2024</t>
  </si>
  <si>
    <t>Skutočnosť 08_2024</t>
  </si>
  <si>
    <t>*/</t>
  </si>
  <si>
    <t>**/</t>
  </si>
  <si>
    <t>***/</t>
  </si>
  <si>
    <t>*/ oddĺženie SP - v sume 19 919 756,44 €</t>
  </si>
  <si>
    <t>***/ pokuta a penále SP - vo výške 10 686 150,12 €</t>
  </si>
  <si>
    <t>**/ rozpustenie rezervy vytvorenej na pokuty a penále SP - v sume 2 749 492,23 €</t>
  </si>
  <si>
    <t>September 2024</t>
  </si>
  <si>
    <t>September</t>
  </si>
  <si>
    <t>Január-September</t>
  </si>
  <si>
    <r>
      <t xml:space="preserve">V položke "Počet hospitalizačných prípadov" je uvedený aj počet JZS (za september </t>
    </r>
    <r>
      <rPr>
        <b/>
        <sz val="10"/>
        <color rgb="FF000000"/>
        <rFont val="Arial"/>
        <family val="2"/>
        <charset val="238"/>
      </rPr>
      <t>800</t>
    </r>
    <r>
      <rPr>
        <sz val="10"/>
        <color indexed="8"/>
        <rFont val="Arial"/>
        <family val="2"/>
        <charset val="238"/>
      </rPr>
      <t xml:space="preserve"> prípadov a za 1-9 </t>
    </r>
    <r>
      <rPr>
        <b/>
        <sz val="10"/>
        <color rgb="FF000000"/>
        <rFont val="Arial"/>
        <family val="2"/>
        <charset val="238"/>
      </rPr>
      <t>7 719</t>
    </r>
    <r>
      <rPr>
        <sz val="10"/>
        <color indexed="8"/>
        <rFont val="Arial"/>
        <family val="2"/>
        <charset val="238"/>
      </rPr>
      <t xml:space="preserve"> prípadov), ktorú UNM vykazuje do zdravotných poisťovní na základe zmlúv.</t>
    </r>
  </si>
  <si>
    <t>Skutočnosť 09_2024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</si>
</sst>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;\-"/>
    <numFmt numFmtId="165" formatCode="#,##0;[Red]\ \(#,##0\);\-"/>
  </numFmts>
  <fonts count="31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40" fontId="14" fillId="0" borderId="0" applyFont="0" applyFill="0" applyBorder="0" applyAlignment="0" applyProtection="0"/>
    <xf numFmtId="0" fontId="26" fillId="0" borderId="0"/>
    <xf numFmtId="0" fontId="26" fillId="0" borderId="0"/>
    <xf numFmtId="0" fontId="15" fillId="0" borderId="0"/>
    <xf numFmtId="0" fontId="10" fillId="0" borderId="0"/>
    <xf numFmtId="0" fontId="26" fillId="0" borderId="0"/>
    <xf numFmtId="0" fontId="26" fillId="0" borderId="0"/>
    <xf numFmtId="0" fontId="10" fillId="0" borderId="0"/>
    <xf numFmtId="0" fontId="26" fillId="0" borderId="0"/>
    <xf numFmtId="0" fontId="10" fillId="0" borderId="0"/>
    <xf numFmtId="9" fontId="1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13">
    <xf numFmtId="0" fontId="0" fillId="0" borderId="0" xfId="0"/>
    <xf numFmtId="49" fontId="0" fillId="0" borderId="0" xfId="0" applyNumberFormat="1" applyAlignment="1">
      <alignment horizontal="right"/>
    </xf>
    <xf numFmtId="0" fontId="11" fillId="0" borderId="0" xfId="0" applyFont="1"/>
    <xf numFmtId="0" fontId="12" fillId="0" borderId="0" xfId="0" applyFont="1"/>
    <xf numFmtId="0" fontId="11" fillId="0" borderId="1" xfId="0" applyFont="1" applyBorder="1"/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right"/>
    </xf>
    <xf numFmtId="0" fontId="15" fillId="0" borderId="0" xfId="2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11" fillId="0" borderId="0" xfId="0" applyNumberFormat="1" applyFont="1" applyAlignment="1">
      <alignment horizontal="right"/>
    </xf>
    <xf numFmtId="3" fontId="20" fillId="0" borderId="1" xfId="13" applyNumberFormat="1" applyFont="1" applyBorder="1" applyAlignment="1">
      <alignment horizontal="right"/>
    </xf>
    <xf numFmtId="3" fontId="20" fillId="0" borderId="1" xfId="0" applyNumberFormat="1" applyFont="1" applyBorder="1"/>
    <xf numFmtId="3" fontId="23" fillId="0" borderId="1" xfId="13" applyNumberFormat="1" applyFont="1" applyBorder="1" applyAlignment="1">
      <alignment horizontal="right"/>
    </xf>
    <xf numFmtId="3" fontId="23" fillId="0" borderId="1" xfId="0" applyNumberFormat="1" applyFont="1" applyBorder="1"/>
    <xf numFmtId="0" fontId="18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24" fillId="0" borderId="0" xfId="0" applyFont="1"/>
    <xf numFmtId="0" fontId="19" fillId="0" borderId="0" xfId="0" applyFont="1"/>
    <xf numFmtId="49" fontId="21" fillId="0" borderId="0" xfId="0" applyNumberFormat="1" applyFont="1" applyAlignment="1">
      <alignment horizontal="right"/>
    </xf>
    <xf numFmtId="3" fontId="20" fillId="0" borderId="0" xfId="0" applyNumberFormat="1" applyFont="1"/>
    <xf numFmtId="0" fontId="20" fillId="0" borderId="9" xfId="0" applyFont="1" applyBorder="1" applyAlignment="1">
      <alignment horizontal="center"/>
    </xf>
    <xf numFmtId="16" fontId="20" fillId="0" borderId="9" xfId="0" applyNumberFormat="1" applyFont="1" applyBorder="1"/>
    <xf numFmtId="16" fontId="23" fillId="0" borderId="9" xfId="0" applyNumberFormat="1" applyFont="1" applyBorder="1"/>
    <xf numFmtId="16" fontId="20" fillId="0" borderId="9" xfId="0" applyNumberFormat="1" applyFont="1" applyBorder="1" applyAlignment="1">
      <alignment horizontal="center"/>
    </xf>
    <xf numFmtId="3" fontId="20" fillId="4" borderId="5" xfId="0" applyNumberFormat="1" applyFont="1" applyFill="1" applyBorder="1" applyAlignment="1">
      <alignment horizontal="right"/>
    </xf>
    <xf numFmtId="3" fontId="20" fillId="5" borderId="1" xfId="0" applyNumberFormat="1" applyFont="1" applyFill="1" applyBorder="1"/>
    <xf numFmtId="0" fontId="20" fillId="0" borderId="0" xfId="0" applyFont="1"/>
    <xf numFmtId="3" fontId="0" fillId="0" borderId="0" xfId="0" applyNumberFormat="1"/>
    <xf numFmtId="3" fontId="15" fillId="0" borderId="0" xfId="0" applyNumberFormat="1" applyFont="1"/>
    <xf numFmtId="3" fontId="20" fillId="0" borderId="10" xfId="0" applyNumberFormat="1" applyFont="1" applyBorder="1"/>
    <xf numFmtId="3" fontId="23" fillId="0" borderId="10" xfId="0" applyNumberFormat="1" applyFont="1" applyBorder="1"/>
    <xf numFmtId="4" fontId="0" fillId="0" borderId="0" xfId="0" applyNumberFormat="1"/>
    <xf numFmtId="3" fontId="23" fillId="3" borderId="1" xfId="0" applyNumberFormat="1" applyFont="1" applyFill="1" applyBorder="1"/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14" xfId="0" applyFont="1" applyBorder="1"/>
    <xf numFmtId="0" fontId="0" fillId="0" borderId="14" xfId="0" applyBorder="1"/>
    <xf numFmtId="49" fontId="11" fillId="0" borderId="15" xfId="0" applyNumberFormat="1" applyFont="1" applyBorder="1" applyAlignment="1">
      <alignment horizontal="right"/>
    </xf>
    <xf numFmtId="49" fontId="11" fillId="0" borderId="2" xfId="0" applyNumberFormat="1" applyFont="1" applyBorder="1" applyAlignment="1">
      <alignment horizontal="right"/>
    </xf>
    <xf numFmtId="49" fontId="11" fillId="0" borderId="14" xfId="0" applyNumberFormat="1" applyFont="1" applyBorder="1" applyAlignment="1">
      <alignment horizontal="right"/>
    </xf>
    <xf numFmtId="49" fontId="28" fillId="2" borderId="1" xfId="0" applyNumberFormat="1" applyFont="1" applyFill="1" applyBorder="1" applyAlignment="1">
      <alignment horizontal="center" vertical="center" wrapText="1"/>
    </xf>
    <xf numFmtId="3" fontId="20" fillId="4" borderId="25" xfId="0" applyNumberFormat="1" applyFont="1" applyFill="1" applyBorder="1" applyAlignment="1">
      <alignment horizontal="right"/>
    </xf>
    <xf numFmtId="3" fontId="20" fillId="0" borderId="1" xfId="0" applyNumberFormat="1" applyFont="1" applyBorder="1" applyAlignment="1">
      <alignment horizontal="right"/>
    </xf>
    <xf numFmtId="3" fontId="23" fillId="0" borderId="1" xfId="13" applyNumberFormat="1" applyFont="1" applyFill="1" applyBorder="1" applyAlignment="1">
      <alignment horizontal="right"/>
    </xf>
    <xf numFmtId="3" fontId="20" fillId="0" borderId="1" xfId="13" applyNumberFormat="1" applyFont="1" applyFill="1" applyBorder="1" applyAlignment="1">
      <alignment horizontal="right"/>
    </xf>
    <xf numFmtId="0" fontId="20" fillId="0" borderId="2" xfId="0" applyFont="1" applyBorder="1"/>
    <xf numFmtId="0" fontId="21" fillId="0" borderId="9" xfId="0" applyFont="1" applyBorder="1"/>
    <xf numFmtId="0" fontId="20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left"/>
    </xf>
    <xf numFmtId="0" fontId="21" fillId="4" borderId="16" xfId="0" applyFont="1" applyFill="1" applyBorder="1" applyAlignment="1">
      <alignment horizontal="left"/>
    </xf>
    <xf numFmtId="0" fontId="20" fillId="4" borderId="12" xfId="0" applyFont="1" applyFill="1" applyBorder="1" applyAlignment="1">
      <alignment horizontal="center"/>
    </xf>
    <xf numFmtId="0" fontId="22" fillId="0" borderId="0" xfId="0" applyFont="1"/>
    <xf numFmtId="0" fontId="21" fillId="0" borderId="12" xfId="0" applyFont="1" applyBorder="1"/>
    <xf numFmtId="0" fontId="20" fillId="0" borderId="27" xfId="0" applyFont="1" applyBorder="1"/>
    <xf numFmtId="3" fontId="20" fillId="0" borderId="13" xfId="0" applyNumberFormat="1" applyFont="1" applyBorder="1" applyAlignment="1">
      <alignment horizontal="right"/>
    </xf>
    <xf numFmtId="3" fontId="20" fillId="0" borderId="13" xfId="0" applyNumberFormat="1" applyFont="1" applyBorder="1"/>
    <xf numFmtId="3" fontId="23" fillId="0" borderId="13" xfId="0" applyNumberFormat="1" applyFont="1" applyBorder="1"/>
    <xf numFmtId="3" fontId="20" fillId="0" borderId="24" xfId="0" applyNumberFormat="1" applyFont="1" applyBorder="1"/>
    <xf numFmtId="0" fontId="11" fillId="11" borderId="1" xfId="0" applyFont="1" applyFill="1" applyBorder="1"/>
    <xf numFmtId="0" fontId="13" fillId="15" borderId="3" xfId="0" applyFont="1" applyFill="1" applyBorder="1" applyAlignment="1">
      <alignment horizontal="center" vertical="center" wrapText="1"/>
    </xf>
    <xf numFmtId="0" fontId="13" fillId="15" borderId="26" xfId="0" applyFont="1" applyFill="1" applyBorder="1" applyAlignment="1">
      <alignment horizontal="center" vertical="center" wrapText="1"/>
    </xf>
    <xf numFmtId="0" fontId="21" fillId="14" borderId="7" xfId="0" applyFont="1" applyFill="1" applyBorder="1"/>
    <xf numFmtId="0" fontId="20" fillId="14" borderId="8" xfId="0" applyFont="1" applyFill="1" applyBorder="1"/>
    <xf numFmtId="0" fontId="21" fillId="16" borderId="7" xfId="0" applyFont="1" applyFill="1" applyBorder="1"/>
    <xf numFmtId="0" fontId="20" fillId="16" borderId="8" xfId="0" applyFont="1" applyFill="1" applyBorder="1"/>
    <xf numFmtId="0" fontId="20" fillId="8" borderId="9" xfId="0" applyFont="1" applyFill="1" applyBorder="1" applyAlignment="1">
      <alignment horizontal="center"/>
    </xf>
    <xf numFmtId="0" fontId="20" fillId="8" borderId="2" xfId="0" applyFont="1" applyFill="1" applyBorder="1"/>
    <xf numFmtId="3" fontId="23" fillId="8" borderId="1" xfId="13" applyNumberFormat="1" applyFont="1" applyFill="1" applyBorder="1" applyAlignment="1">
      <alignment horizontal="right"/>
    </xf>
    <xf numFmtId="3" fontId="23" fillId="8" borderId="10" xfId="13" applyNumberFormat="1" applyFont="1" applyFill="1" applyBorder="1" applyAlignment="1">
      <alignment horizontal="right"/>
    </xf>
    <xf numFmtId="0" fontId="20" fillId="7" borderId="9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left"/>
    </xf>
    <xf numFmtId="3" fontId="23" fillId="7" borderId="1" xfId="13" applyNumberFormat="1" applyFont="1" applyFill="1" applyBorder="1" applyAlignment="1">
      <alignment horizontal="right"/>
    </xf>
    <xf numFmtId="3" fontId="23" fillId="7" borderId="10" xfId="13" applyNumberFormat="1" applyFont="1" applyFill="1" applyBorder="1" applyAlignment="1">
      <alignment horizontal="right"/>
    </xf>
    <xf numFmtId="3" fontId="20" fillId="7" borderId="1" xfId="13" applyNumberFormat="1" applyFont="1" applyFill="1" applyBorder="1" applyAlignment="1">
      <alignment horizontal="right"/>
    </xf>
    <xf numFmtId="3" fontId="20" fillId="7" borderId="10" xfId="13" applyNumberFormat="1" applyFont="1" applyFill="1" applyBorder="1" applyAlignment="1">
      <alignment horizontal="right"/>
    </xf>
    <xf numFmtId="3" fontId="23" fillId="14" borderId="8" xfId="13" applyNumberFormat="1" applyFont="1" applyFill="1" applyBorder="1" applyAlignment="1">
      <alignment horizontal="right"/>
    </xf>
    <xf numFmtId="0" fontId="20" fillId="16" borderId="12" xfId="0" applyFont="1" applyFill="1" applyBorder="1" applyAlignment="1">
      <alignment horizontal="center"/>
    </xf>
    <xf numFmtId="0" fontId="20" fillId="16" borderId="27" xfId="0" applyFont="1" applyFill="1" applyBorder="1"/>
    <xf numFmtId="3" fontId="23" fillId="16" borderId="13" xfId="0" applyNumberFormat="1" applyFont="1" applyFill="1" applyBorder="1"/>
    <xf numFmtId="3" fontId="23" fillId="16" borderId="24" xfId="0" applyNumberFormat="1" applyFont="1" applyFill="1" applyBorder="1"/>
    <xf numFmtId="0" fontId="20" fillId="14" borderId="9" xfId="0" applyFont="1" applyFill="1" applyBorder="1" applyAlignment="1">
      <alignment horizontal="center"/>
    </xf>
    <xf numFmtId="0" fontId="20" fillId="14" borderId="2" xfId="0" applyFont="1" applyFill="1" applyBorder="1"/>
    <xf numFmtId="3" fontId="20" fillId="14" borderId="1" xfId="13" applyNumberFormat="1" applyFont="1" applyFill="1" applyBorder="1" applyAlignment="1">
      <alignment horizontal="right"/>
    </xf>
    <xf numFmtId="3" fontId="20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5" fillId="12" borderId="8" xfId="0" applyNumberFormat="1" applyFont="1" applyFill="1" applyBorder="1"/>
    <xf numFmtId="3" fontId="25" fillId="12" borderId="8" xfId="0" applyNumberFormat="1" applyFont="1" applyFill="1" applyBorder="1"/>
    <xf numFmtId="3" fontId="10" fillId="12" borderId="8" xfId="0" applyNumberFormat="1" applyFont="1" applyFill="1" applyBorder="1"/>
    <xf numFmtId="3" fontId="0" fillId="12" borderId="11" xfId="0" applyNumberFormat="1" applyFill="1" applyBorder="1"/>
    <xf numFmtId="0" fontId="19" fillId="13" borderId="28" xfId="0" applyFont="1" applyFill="1" applyBorder="1"/>
    <xf numFmtId="0" fontId="17" fillId="13" borderId="29" xfId="0" applyFont="1" applyFill="1" applyBorder="1"/>
    <xf numFmtId="3" fontId="21" fillId="13" borderId="30" xfId="0" applyNumberFormat="1" applyFont="1" applyFill="1" applyBorder="1" applyAlignment="1">
      <alignment horizontal="right"/>
    </xf>
    <xf numFmtId="3" fontId="21" fillId="13" borderId="30" xfId="0" applyNumberFormat="1" applyFont="1" applyFill="1" applyBorder="1"/>
    <xf numFmtId="3" fontId="21" fillId="13" borderId="31" xfId="0" applyNumberFormat="1" applyFont="1" applyFill="1" applyBorder="1"/>
    <xf numFmtId="3" fontId="21" fillId="13" borderId="3" xfId="0" applyNumberFormat="1" applyFont="1" applyFill="1" applyBorder="1" applyAlignment="1">
      <alignment horizontal="right"/>
    </xf>
    <xf numFmtId="3" fontId="21" fillId="13" borderId="26" xfId="0" applyNumberFormat="1" applyFont="1" applyFill="1" applyBorder="1" applyAlignment="1">
      <alignment horizontal="right"/>
    </xf>
    <xf numFmtId="3" fontId="21" fillId="16" borderId="8" xfId="0" applyNumberFormat="1" applyFont="1" applyFill="1" applyBorder="1" applyAlignment="1">
      <alignment horizontal="right"/>
    </xf>
    <xf numFmtId="0" fontId="9" fillId="0" borderId="1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3" fontId="0" fillId="0" borderId="8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9" fontId="0" fillId="0" borderId="8" xfId="0" applyNumberFormat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3" fontId="0" fillId="8" borderId="1" xfId="0" applyNumberFormat="1" applyFill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9" fontId="0" fillId="10" borderId="5" xfId="0" applyNumberFormat="1" applyFill="1" applyBorder="1" applyAlignment="1">
      <alignment horizontal="right" vertical="center"/>
    </xf>
    <xf numFmtId="9" fontId="0" fillId="0" borderId="15" xfId="0" applyNumberFormat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9" fontId="0" fillId="6" borderId="1" xfId="0" applyNumberFormat="1" applyFill="1" applyBorder="1" applyAlignment="1">
      <alignment horizontal="right" vertical="center"/>
    </xf>
    <xf numFmtId="3" fontId="11" fillId="12" borderId="1" xfId="0" applyNumberFormat="1" applyFont="1" applyFill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165" fontId="0" fillId="0" borderId="8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49" fontId="11" fillId="0" borderId="0" xfId="0" applyNumberFormat="1" applyFont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20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3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vertical="center"/>
    </xf>
    <xf numFmtId="0" fontId="20" fillId="10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horizontal="left" vertical="center"/>
    </xf>
    <xf numFmtId="16" fontId="20" fillId="0" borderId="1" xfId="5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/>
    </xf>
    <xf numFmtId="16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0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20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21" fillId="12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left" vertical="center"/>
    </xf>
    <xf numFmtId="0" fontId="21" fillId="13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1" fillId="3" borderId="0" xfId="5" applyFont="1" applyFill="1" applyAlignment="1">
      <alignment vertical="center"/>
    </xf>
    <xf numFmtId="0" fontId="10" fillId="0" borderId="1" xfId="5" applyBorder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3" fontId="11" fillId="0" borderId="1" xfId="0" applyNumberFormat="1" applyFont="1" applyBorder="1" applyAlignment="1">
      <alignment horizontal="right" vertical="center"/>
    </xf>
    <xf numFmtId="3" fontId="11" fillId="11" borderId="2" xfId="0" applyNumberFormat="1" applyFont="1" applyFill="1" applyBorder="1" applyAlignment="1">
      <alignment horizontal="right" vertic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1" xfId="0" applyBorder="1" applyAlignment="1">
      <alignment horizontal="right"/>
    </xf>
    <xf numFmtId="0" fontId="0" fillId="11" borderId="1" xfId="0" applyFill="1" applyBorder="1" applyAlignment="1">
      <alignment horizontal="center"/>
    </xf>
    <xf numFmtId="3" fontId="11" fillId="11" borderId="1" xfId="13" applyNumberFormat="1" applyFont="1" applyFill="1" applyBorder="1" applyAlignment="1">
      <alignment vertical="center"/>
    </xf>
    <xf numFmtId="0" fontId="0" fillId="0" borderId="23" xfId="0" applyBorder="1"/>
    <xf numFmtId="3" fontId="0" fillId="0" borderId="2" xfId="0" applyNumberFormat="1" applyBorder="1" applyAlignment="1">
      <alignment horizontal="right" vertical="center"/>
    </xf>
    <xf numFmtId="3" fontId="21" fillId="16" borderId="11" xfId="0" applyNumberFormat="1" applyFont="1" applyFill="1" applyBorder="1" applyAlignment="1">
      <alignment horizontal="right"/>
    </xf>
    <xf numFmtId="3" fontId="23" fillId="14" borderId="11" xfId="13" applyNumberFormat="1" applyFont="1" applyFill="1" applyBorder="1" applyAlignment="1">
      <alignment horizontal="right"/>
    </xf>
    <xf numFmtId="3" fontId="29" fillId="0" borderId="1" xfId="0" applyNumberFormat="1" applyFont="1" applyBorder="1" applyAlignment="1">
      <alignment vertical="center"/>
    </xf>
    <xf numFmtId="3" fontId="0" fillId="10" borderId="1" xfId="0" applyNumberForma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3" fontId="11" fillId="1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3" fontId="15" fillId="0" borderId="1" xfId="0" applyNumberFormat="1" applyFont="1" applyBorder="1" applyAlignment="1">
      <alignment horizontal="right" vertical="center"/>
    </xf>
    <xf numFmtId="3" fontId="10" fillId="0" borderId="1" xfId="5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9" fontId="11" fillId="17" borderId="1" xfId="0" applyNumberFormat="1" applyFont="1" applyFill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3" fontId="11" fillId="0" borderId="1" xfId="0" applyNumberFormat="1" applyFont="1" applyBorder="1" applyAlignment="1">
      <alignment vertical="center"/>
    </xf>
    <xf numFmtId="49" fontId="11" fillId="0" borderId="1" xfId="0" applyNumberFormat="1" applyFont="1" applyBorder="1" applyAlignment="1">
      <alignment horizontal="right" vertical="center"/>
    </xf>
    <xf numFmtId="9" fontId="11" fillId="13" borderId="1" xfId="0" applyNumberFormat="1" applyFont="1" applyFill="1" applyBorder="1" applyAlignment="1">
      <alignment horizontal="right" vertical="center"/>
    </xf>
    <xf numFmtId="3" fontId="15" fillId="0" borderId="0" xfId="0" applyNumberFormat="1" applyFont="1" applyAlignment="1">
      <alignment vertical="center"/>
    </xf>
    <xf numFmtId="3" fontId="15" fillId="0" borderId="1" xfId="0" applyNumberFormat="1" applyFont="1" applyBorder="1" applyAlignment="1">
      <alignment vertical="center"/>
    </xf>
    <xf numFmtId="3" fontId="15" fillId="0" borderId="1" xfId="22" applyNumberFormat="1" applyFont="1" applyBorder="1" applyAlignment="1">
      <alignment vertical="center"/>
    </xf>
    <xf numFmtId="3" fontId="0" fillId="0" borderId="15" xfId="0" applyNumberFormat="1" applyBorder="1" applyAlignment="1">
      <alignment horizontal="right" vertical="center"/>
    </xf>
    <xf numFmtId="0" fontId="27" fillId="9" borderId="4" xfId="0" applyFont="1" applyFill="1" applyBorder="1" applyAlignment="1">
      <alignment horizontal="left" vertical="center"/>
    </xf>
    <xf numFmtId="0" fontId="27" fillId="9" borderId="16" xfId="0" applyFont="1" applyFill="1" applyBorder="1" applyAlignment="1">
      <alignment horizontal="left" vertical="center"/>
    </xf>
    <xf numFmtId="0" fontId="27" fillId="9" borderId="17" xfId="0" applyFont="1" applyFill="1" applyBorder="1" applyAlignment="1">
      <alignment horizontal="left" vertical="center"/>
    </xf>
    <xf numFmtId="0" fontId="27" fillId="9" borderId="18" xfId="0" applyFont="1" applyFill="1" applyBorder="1" applyAlignment="1">
      <alignment horizontal="left" vertical="center"/>
    </xf>
    <xf numFmtId="0" fontId="27" fillId="9" borderId="19" xfId="0" applyFont="1" applyFill="1" applyBorder="1" applyAlignment="1">
      <alignment horizontal="left" vertical="center"/>
    </xf>
    <xf numFmtId="49" fontId="27" fillId="9" borderId="14" xfId="0" applyNumberFormat="1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49" fontId="27" fillId="9" borderId="14" xfId="0" applyNumberFormat="1" applyFont="1" applyFill="1" applyBorder="1" applyAlignment="1">
      <alignment horizontal="center" vertical="center" wrapText="1"/>
    </xf>
    <xf numFmtId="0" fontId="15" fillId="9" borderId="15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left" vertical="center"/>
    </xf>
    <xf numFmtId="0" fontId="28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9" fillId="13" borderId="21" xfId="0" applyFont="1" applyFill="1" applyBorder="1" applyAlignment="1">
      <alignment horizontal="center"/>
    </xf>
    <xf numFmtId="0" fontId="19" fillId="13" borderId="22" xfId="0" applyFont="1" applyFill="1" applyBorder="1" applyAlignment="1">
      <alignment horizontal="center"/>
    </xf>
    <xf numFmtId="0" fontId="28" fillId="15" borderId="28" xfId="0" applyFont="1" applyFill="1" applyBorder="1" applyAlignment="1">
      <alignment horizontal="left" vertical="center"/>
    </xf>
    <xf numFmtId="0" fontId="28" fillId="15" borderId="29" xfId="0" applyFont="1" applyFill="1" applyBorder="1" applyAlignment="1">
      <alignment horizontal="left" vertical="center"/>
    </xf>
    <xf numFmtId="0" fontId="27" fillId="9" borderId="20" xfId="0" applyFont="1" applyFill="1" applyBorder="1" applyAlignment="1">
      <alignment horizontal="left" vertical="center"/>
    </xf>
    <xf numFmtId="49" fontId="27" fillId="9" borderId="1" xfId="0" applyNumberFormat="1" applyFont="1" applyFill="1" applyBorder="1" applyAlignment="1">
      <alignment horizontal="center" vertical="center"/>
    </xf>
    <xf numFmtId="49" fontId="27" fillId="9" borderId="1" xfId="0" applyNumberFormat="1" applyFont="1" applyFill="1" applyBorder="1" applyAlignment="1">
      <alignment horizontal="center" vertical="center" wrapText="1"/>
    </xf>
  </cellXfs>
  <cellStyles count="23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17" xfId="18" xr:uid="{03155E56-5C4F-4128-BC23-D6967166A019}"/>
    <cellStyle name="Normálna 19" xfId="20" xr:uid="{E5A5E18E-4971-4AF8-A8BC-8F6B679BB453}"/>
    <cellStyle name="Normálna 2" xfId="4" xr:uid="{00000000-0005-0000-0000-000004000000}"/>
    <cellStyle name="Normálna 20" xfId="21" xr:uid="{02844B4F-F717-4827-8EF3-090E3B9B24EB}"/>
    <cellStyle name="Normálna 23" xfId="19" xr:uid="{A36CA3A7-D892-4179-9C6E-2429211500D0}"/>
    <cellStyle name="Normálna 24" xfId="22" xr:uid="{B4C8E961-50F8-444B-A1CA-5D82428D02F4}"/>
    <cellStyle name="Normálna 3" xfId="5" xr:uid="{00000000-0005-0000-0000-000005000000}"/>
    <cellStyle name="Normálna 4" xfId="6" xr:uid="{00000000-0005-0000-0000-000006000000}"/>
    <cellStyle name="Normálna 5" xfId="15" xr:uid="{8116C77A-6E5A-47B0-843D-523E5E7C3AEE}"/>
    <cellStyle name="Normálna 6" xfId="16" xr:uid="{C0DB0A0B-F9C8-4744-824F-889B78D8AEB7}"/>
    <cellStyle name="Normálna 7" xfId="17" xr:uid="{9D4DF1A9-9B87-420F-A864-D9CB79B986BE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customWidth="1"/>
    <col min="2" max="2" width="14.140625" customWidth="1"/>
  </cols>
  <sheetData>
    <row r="1" spans="1:2" ht="18" customHeight="1" x14ac:dyDescent="0.25">
      <c r="A1" s="10"/>
      <c r="B1" s="11"/>
    </row>
    <row r="2" spans="1:2" ht="23.25" customHeight="1" x14ac:dyDescent="0.2">
      <c r="A2" s="12"/>
      <c r="B2" s="1"/>
    </row>
    <row r="3" spans="1:2" ht="23.25" customHeight="1" x14ac:dyDescent="0.2">
      <c r="B3" s="1"/>
    </row>
    <row r="4" spans="1:2" ht="23.25" customHeight="1" x14ac:dyDescent="0.2">
      <c r="B4" s="1"/>
    </row>
    <row r="5" spans="1:2" ht="23.25" customHeight="1" x14ac:dyDescent="0.2">
      <c r="B5" s="1"/>
    </row>
    <row r="6" spans="1:2" ht="23.25" customHeight="1" x14ac:dyDescent="0.2">
      <c r="A6" s="22" t="s">
        <v>49</v>
      </c>
      <c r="B6" s="1"/>
    </row>
    <row r="7" spans="1:2" ht="23.25" customHeight="1" x14ac:dyDescent="0.25">
      <c r="A7" s="13"/>
      <c r="B7" s="1"/>
    </row>
    <row r="8" spans="1:2" ht="23.25" customHeight="1" x14ac:dyDescent="0.25">
      <c r="A8" s="14"/>
      <c r="B8" s="1"/>
    </row>
    <row r="9" spans="1:2" ht="23.25" customHeight="1" x14ac:dyDescent="0.2">
      <c r="A9" s="107" t="s">
        <v>99</v>
      </c>
      <c r="B9" s="1"/>
    </row>
    <row r="10" spans="1:2" ht="23.25" customHeight="1" x14ac:dyDescent="0.2">
      <c r="B10" s="1"/>
    </row>
    <row r="11" spans="1:2" ht="23.25" customHeight="1" x14ac:dyDescent="0.2">
      <c r="B11" s="1"/>
    </row>
    <row r="12" spans="1:2" ht="23.25" customHeight="1" x14ac:dyDescent="0.2">
      <c r="B12" s="1"/>
    </row>
    <row r="13" spans="1:2" ht="23.25" customHeight="1" x14ac:dyDescent="0.2">
      <c r="B13" s="1"/>
    </row>
    <row r="14" spans="1:2" ht="23.25" customHeight="1" x14ac:dyDescent="0.2">
      <c r="B14" s="1"/>
    </row>
    <row r="15" spans="1:2" ht="23.25" customHeight="1" x14ac:dyDescent="0.2">
      <c r="B15" s="1"/>
    </row>
    <row r="16" spans="1:2" ht="23.25" customHeight="1" x14ac:dyDescent="0.25">
      <c r="A16" s="15"/>
      <c r="B16" s="1"/>
    </row>
    <row r="17" spans="1:2" ht="20.25" customHeight="1" x14ac:dyDescent="0.25">
      <c r="A17" s="108" t="s">
        <v>134</v>
      </c>
      <c r="B17" s="1"/>
    </row>
    <row r="18" spans="1:2" ht="23.25" customHeight="1" x14ac:dyDescent="0.2">
      <c r="B18" s="1"/>
    </row>
    <row r="19" spans="1:2" ht="23.25" customHeight="1" x14ac:dyDescent="0.2">
      <c r="B19" s="1"/>
    </row>
    <row r="20" spans="1:2" ht="23.25" customHeight="1" x14ac:dyDescent="0.2">
      <c r="A20" t="s">
        <v>100</v>
      </c>
      <c r="B20" s="1"/>
    </row>
    <row r="21" spans="1:2" ht="23.25" customHeight="1" x14ac:dyDescent="0.2">
      <c r="A21" t="s">
        <v>101</v>
      </c>
      <c r="B21" s="1"/>
    </row>
    <row r="22" spans="1:2" ht="23.25" customHeight="1" x14ac:dyDescent="0.2">
      <c r="A22" t="s">
        <v>119</v>
      </c>
      <c r="B22" s="1"/>
    </row>
    <row r="23" spans="1:2" ht="23.25" customHeight="1" x14ac:dyDescent="0.2">
      <c r="B23" s="1"/>
    </row>
    <row r="24" spans="1:2" ht="23.25" customHeight="1" x14ac:dyDescent="0.2">
      <c r="A24" s="16"/>
      <c r="B24" s="1"/>
    </row>
    <row r="25" spans="1:2" x14ac:dyDescent="0.2">
      <c r="A25" t="s">
        <v>92</v>
      </c>
    </row>
    <row r="26" spans="1:2" x14ac:dyDescent="0.2">
      <c r="A26" t="s">
        <v>93</v>
      </c>
    </row>
    <row r="27" spans="1:2" x14ac:dyDescent="0.2">
      <c r="A27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R58"/>
  <sheetViews>
    <sheetView showGridLines="0" zoomScaleNormal="100" workbookViewId="0">
      <pane ySplit="4" topLeftCell="A5" activePane="bottomLeft" state="frozen"/>
      <selection pane="bottomLeft" activeCell="B1" sqref="B1"/>
    </sheetView>
  </sheetViews>
  <sheetFormatPr defaultRowHeight="12.75" x14ac:dyDescent="0.2"/>
  <cols>
    <col min="1" max="1" width="4.7109375" customWidth="1"/>
    <col min="2" max="2" width="37.5703125" customWidth="1"/>
    <col min="3" max="3" width="11.7109375" style="17" customWidth="1"/>
    <col min="4" max="4" width="12.140625" style="17" bestFit="1" customWidth="1"/>
    <col min="5" max="8" width="11.7109375" style="17" customWidth="1"/>
    <col min="9" max="9" width="4.42578125" customWidth="1"/>
    <col min="10" max="10" width="4.7109375" customWidth="1"/>
    <col min="11" max="11" width="37.5703125" customWidth="1"/>
    <col min="12" max="12" width="13.28515625" style="17" customWidth="1"/>
    <col min="13" max="13" width="12.140625" style="17" bestFit="1" customWidth="1"/>
    <col min="14" max="14" width="11.7109375" style="17" customWidth="1"/>
    <col min="15" max="15" width="13.5703125" style="17" customWidth="1"/>
    <col min="16" max="17" width="11.7109375" style="17" customWidth="1"/>
  </cols>
  <sheetData>
    <row r="1" spans="1:18" ht="20.100000000000001" customHeight="1" x14ac:dyDescent="0.25">
      <c r="A1" s="10"/>
      <c r="B1" t="str">
        <f>Cover!A9</f>
        <v>Univerzitná nemocnica Martin</v>
      </c>
      <c r="H1" s="17" t="s">
        <v>102</v>
      </c>
      <c r="J1" s="10"/>
      <c r="K1">
        <f>Cover!J9</f>
        <v>0</v>
      </c>
      <c r="Q1" s="17" t="s">
        <v>102</v>
      </c>
    </row>
    <row r="2" spans="1:18" ht="20.100000000000001" customHeight="1" x14ac:dyDescent="0.2">
      <c r="A2" s="190" t="s">
        <v>0</v>
      </c>
      <c r="B2" s="191"/>
      <c r="C2" s="195" t="s">
        <v>9</v>
      </c>
      <c r="D2" s="196"/>
      <c r="E2" s="197"/>
      <c r="F2" s="198" t="s">
        <v>10</v>
      </c>
      <c r="G2" s="199"/>
      <c r="H2" s="200"/>
      <c r="J2" s="190" t="s">
        <v>0</v>
      </c>
      <c r="K2" s="191"/>
      <c r="L2" s="195" t="s">
        <v>9</v>
      </c>
      <c r="M2" s="196"/>
      <c r="N2" s="197"/>
      <c r="O2" s="198" t="s">
        <v>10</v>
      </c>
      <c r="P2" s="199"/>
      <c r="Q2" s="200"/>
    </row>
    <row r="3" spans="1:18" ht="20.100000000000001" customHeight="1" x14ac:dyDescent="0.2">
      <c r="A3" s="192"/>
      <c r="B3" s="193"/>
      <c r="C3" s="195" t="s">
        <v>135</v>
      </c>
      <c r="D3" s="196"/>
      <c r="E3" s="197"/>
      <c r="F3" s="198" t="s">
        <v>136</v>
      </c>
      <c r="G3" s="199"/>
      <c r="H3" s="200"/>
      <c r="J3" s="192"/>
      <c r="K3" s="193"/>
      <c r="L3" s="195" t="s">
        <v>135</v>
      </c>
      <c r="M3" s="196"/>
      <c r="N3" s="197"/>
      <c r="O3" s="198" t="s">
        <v>136</v>
      </c>
      <c r="P3" s="199"/>
      <c r="Q3" s="200"/>
    </row>
    <row r="4" spans="1:18" ht="28.5" customHeight="1" x14ac:dyDescent="0.2">
      <c r="A4" s="194"/>
      <c r="B4" s="210"/>
      <c r="C4" s="211" t="s">
        <v>11</v>
      </c>
      <c r="D4" s="212" t="s">
        <v>12</v>
      </c>
      <c r="E4" s="212" t="s">
        <v>72</v>
      </c>
      <c r="F4" s="211" t="s">
        <v>11</v>
      </c>
      <c r="G4" s="212" t="s">
        <v>12</v>
      </c>
      <c r="H4" s="212" t="s">
        <v>72</v>
      </c>
      <c r="J4" s="194"/>
      <c r="K4" s="210"/>
      <c r="L4" s="212" t="s">
        <v>125</v>
      </c>
      <c r="M4" s="212" t="s">
        <v>12</v>
      </c>
      <c r="N4" s="212" t="s">
        <v>72</v>
      </c>
      <c r="O4" s="212" t="s">
        <v>125</v>
      </c>
      <c r="P4" s="212" t="s">
        <v>12</v>
      </c>
      <c r="Q4" s="212" t="s">
        <v>72</v>
      </c>
    </row>
    <row r="5" spans="1:18" ht="20.100000000000001" customHeight="1" x14ac:dyDescent="0.2">
      <c r="A5" s="44" t="s">
        <v>51</v>
      </c>
      <c r="B5" s="45"/>
      <c r="C5" s="48"/>
      <c r="D5" s="46"/>
      <c r="E5" s="46"/>
      <c r="F5" s="48"/>
      <c r="G5" s="46"/>
      <c r="H5" s="47"/>
      <c r="J5" s="44" t="s">
        <v>51</v>
      </c>
      <c r="K5" s="45"/>
      <c r="L5" s="48"/>
      <c r="M5" s="46"/>
      <c r="N5" s="46"/>
      <c r="O5" s="48"/>
      <c r="P5" s="46"/>
      <c r="Q5" s="47"/>
    </row>
    <row r="6" spans="1:18" ht="20.100000000000001" customHeight="1" x14ac:dyDescent="0.2">
      <c r="A6" s="127">
        <v>1</v>
      </c>
      <c r="B6" s="128" t="s">
        <v>13</v>
      </c>
      <c r="C6" s="170">
        <v>7051.4166666666661</v>
      </c>
      <c r="D6" s="188">
        <v>8889.1492400000006</v>
      </c>
      <c r="E6" s="111">
        <f t="shared" ref="E6:E14" si="0">D6/C6</f>
        <v>1.2606189167661346</v>
      </c>
      <c r="F6" s="178">
        <v>63462.749999999985</v>
      </c>
      <c r="G6" s="178">
        <v>73589.238870000001</v>
      </c>
      <c r="H6" s="111">
        <f t="shared" ref="H6:H14" si="1">G6/F6</f>
        <v>1.1595658692697688</v>
      </c>
      <c r="J6" s="127">
        <v>1</v>
      </c>
      <c r="K6" s="128" t="s">
        <v>13</v>
      </c>
      <c r="L6" s="170">
        <v>8899.223</v>
      </c>
      <c r="M6" s="188">
        <v>8889.1492400000006</v>
      </c>
      <c r="N6" s="111">
        <f t="shared" ref="N6:N14" si="2">M6/L6</f>
        <v>0.99886801802809089</v>
      </c>
      <c r="O6" s="178">
        <v>73456.27803999999</v>
      </c>
      <c r="P6" s="178">
        <v>73589.238870000001</v>
      </c>
      <c r="Q6" s="111">
        <f t="shared" ref="Q6:Q14" si="3">P6/O6</f>
        <v>1.0018100676150186</v>
      </c>
    </row>
    <row r="7" spans="1:18" ht="20.100000000000001" customHeight="1" x14ac:dyDescent="0.2">
      <c r="A7" s="127">
        <v>2</v>
      </c>
      <c r="B7" s="129" t="s">
        <v>14</v>
      </c>
      <c r="C7" s="170">
        <v>2196.5833333333335</v>
      </c>
      <c r="D7" s="188">
        <v>3430.3338900000003</v>
      </c>
      <c r="E7" s="111">
        <f t="shared" si="0"/>
        <v>1.5616679949922228</v>
      </c>
      <c r="F7" s="178">
        <v>19769.25</v>
      </c>
      <c r="G7" s="178">
        <v>27544.986239999998</v>
      </c>
      <c r="H7" s="111">
        <f t="shared" si="1"/>
        <v>1.3933247968435827</v>
      </c>
      <c r="J7" s="127">
        <v>2</v>
      </c>
      <c r="K7" s="129" t="s">
        <v>14</v>
      </c>
      <c r="L7" s="170">
        <v>3297.0839999999998</v>
      </c>
      <c r="M7" s="188">
        <v>3430.3338900000003</v>
      </c>
      <c r="N7" s="111">
        <f t="shared" si="2"/>
        <v>1.0404144662374391</v>
      </c>
      <c r="O7" s="178">
        <v>27244.37846</v>
      </c>
      <c r="P7" s="178">
        <v>27544.986239999998</v>
      </c>
      <c r="Q7" s="111">
        <f t="shared" si="3"/>
        <v>1.0110337543740022</v>
      </c>
    </row>
    <row r="8" spans="1:18" ht="20.100000000000001" customHeight="1" x14ac:dyDescent="0.2">
      <c r="A8" s="127">
        <v>3</v>
      </c>
      <c r="B8" s="129" t="s">
        <v>15</v>
      </c>
      <c r="C8" s="170">
        <v>856.83333333333337</v>
      </c>
      <c r="D8" s="188">
        <v>1523.5242700000001</v>
      </c>
      <c r="E8" s="111">
        <f t="shared" si="0"/>
        <v>1.7780870686636843</v>
      </c>
      <c r="F8" s="178">
        <v>7711.4999999999991</v>
      </c>
      <c r="G8" s="178">
        <v>9654.738949999999</v>
      </c>
      <c r="H8" s="111">
        <f t="shared" si="1"/>
        <v>1.2519923426052</v>
      </c>
      <c r="J8" s="127">
        <v>3</v>
      </c>
      <c r="K8" s="129" t="s">
        <v>15</v>
      </c>
      <c r="L8" s="170">
        <v>1146.3420000000001</v>
      </c>
      <c r="M8" s="188">
        <v>1523.5242700000001</v>
      </c>
      <c r="N8" s="111">
        <f t="shared" si="2"/>
        <v>1.329031187900295</v>
      </c>
      <c r="O8" s="178">
        <v>9552.212950000001</v>
      </c>
      <c r="P8" s="178">
        <v>9654.738949999999</v>
      </c>
      <c r="Q8" s="111">
        <f t="shared" si="3"/>
        <v>1.0107332196776453</v>
      </c>
    </row>
    <row r="9" spans="1:18" ht="20.100000000000001" customHeight="1" x14ac:dyDescent="0.2">
      <c r="A9" s="130">
        <v>4</v>
      </c>
      <c r="B9" s="131" t="s">
        <v>16</v>
      </c>
      <c r="C9" s="113">
        <f t="shared" ref="C9:D9" si="4">SUM(C6:C8)</f>
        <v>10104.833333333334</v>
      </c>
      <c r="D9" s="113">
        <f t="shared" si="4"/>
        <v>13843.0074</v>
      </c>
      <c r="E9" s="114">
        <f t="shared" si="0"/>
        <v>1.3699392106087844</v>
      </c>
      <c r="F9" s="113">
        <v>90943.499999999985</v>
      </c>
      <c r="G9" s="113">
        <v>110788.96406</v>
      </c>
      <c r="H9" s="114">
        <f t="shared" si="1"/>
        <v>1.2182175093327177</v>
      </c>
      <c r="J9" s="130">
        <v>4</v>
      </c>
      <c r="K9" s="131" t="s">
        <v>16</v>
      </c>
      <c r="L9" s="113">
        <f t="shared" ref="L9:M9" si="5">SUM(L6:L8)</f>
        <v>13342.649000000001</v>
      </c>
      <c r="M9" s="113">
        <f t="shared" si="5"/>
        <v>13843.0074</v>
      </c>
      <c r="N9" s="114">
        <f t="shared" si="2"/>
        <v>1.0375006792129509</v>
      </c>
      <c r="O9" s="113">
        <v>110252.86944999998</v>
      </c>
      <c r="P9" s="113">
        <v>110788.96406</v>
      </c>
      <c r="Q9" s="114">
        <f t="shared" si="3"/>
        <v>1.0048624095923702</v>
      </c>
    </row>
    <row r="10" spans="1:18" s="8" customFormat="1" ht="20.100000000000001" customHeight="1" x14ac:dyDescent="0.2">
      <c r="A10" s="132">
        <v>5</v>
      </c>
      <c r="B10" s="133" t="s">
        <v>17</v>
      </c>
      <c r="C10" s="170">
        <v>442.49999999999994</v>
      </c>
      <c r="D10" s="188">
        <v>533.57321000000002</v>
      </c>
      <c r="E10" s="112">
        <f t="shared" si="0"/>
        <v>1.2058151638418082</v>
      </c>
      <c r="F10" s="178">
        <v>4597.4999999999991</v>
      </c>
      <c r="G10" s="178">
        <v>25283.098719999995</v>
      </c>
      <c r="H10" s="111">
        <f t="shared" si="1"/>
        <v>5.4993145666122896</v>
      </c>
      <c r="J10" s="132">
        <v>5</v>
      </c>
      <c r="K10" s="133" t="s">
        <v>17</v>
      </c>
      <c r="L10" s="170">
        <v>442.49999999999994</v>
      </c>
      <c r="M10" s="188">
        <v>533.57321000000002</v>
      </c>
      <c r="N10" s="112">
        <f t="shared" si="2"/>
        <v>1.2058151638418082</v>
      </c>
      <c r="O10" s="178">
        <v>5211.1513699999996</v>
      </c>
      <c r="P10" s="178">
        <v>25283.098719999995</v>
      </c>
      <c r="Q10" s="111">
        <f t="shared" si="3"/>
        <v>4.851729862531319</v>
      </c>
      <c r="R10" s="8" t="s">
        <v>128</v>
      </c>
    </row>
    <row r="11" spans="1:18" s="8" customFormat="1" ht="20.100000000000001" customHeight="1" x14ac:dyDescent="0.2">
      <c r="A11" s="134">
        <v>6</v>
      </c>
      <c r="B11" s="135" t="s">
        <v>52</v>
      </c>
      <c r="C11" s="170">
        <v>16.666666666666668</v>
      </c>
      <c r="D11" s="188">
        <v>3.7639899999999997</v>
      </c>
      <c r="E11" s="112">
        <f t="shared" si="0"/>
        <v>0.22583939999999997</v>
      </c>
      <c r="F11" s="178">
        <v>150</v>
      </c>
      <c r="G11" s="178">
        <v>512.03817000000004</v>
      </c>
      <c r="H11" s="111">
        <f t="shared" si="1"/>
        <v>3.4135878000000002</v>
      </c>
      <c r="J11" s="134">
        <v>6</v>
      </c>
      <c r="K11" s="135" t="s">
        <v>52</v>
      </c>
      <c r="L11" s="170">
        <v>16.666666666666668</v>
      </c>
      <c r="M11" s="188">
        <v>3.7639899999999997</v>
      </c>
      <c r="N11" s="112">
        <f t="shared" si="2"/>
        <v>0.22583939999999997</v>
      </c>
      <c r="O11" s="178">
        <v>368.19128666666671</v>
      </c>
      <c r="P11" s="178">
        <v>512.03817000000004</v>
      </c>
      <c r="Q11" s="111">
        <f t="shared" si="3"/>
        <v>1.3906851914818987</v>
      </c>
    </row>
    <row r="12" spans="1:18" s="8" customFormat="1" ht="20.100000000000001" customHeight="1" x14ac:dyDescent="0.2">
      <c r="A12" s="134">
        <v>7</v>
      </c>
      <c r="B12" s="135" t="s">
        <v>53</v>
      </c>
      <c r="C12" s="170">
        <v>191.66666666666666</v>
      </c>
      <c r="D12" s="188">
        <v>181.19906</v>
      </c>
      <c r="E12" s="112">
        <f t="shared" si="0"/>
        <v>0.94538640000000007</v>
      </c>
      <c r="F12" s="178">
        <v>1725.0000000000002</v>
      </c>
      <c r="G12" s="178">
        <v>1616.1266599999999</v>
      </c>
      <c r="H12" s="111">
        <f t="shared" si="1"/>
        <v>0.93688502028985488</v>
      </c>
      <c r="J12" s="134">
        <v>7</v>
      </c>
      <c r="K12" s="135" t="s">
        <v>53</v>
      </c>
      <c r="L12" s="170">
        <v>191.66666666666666</v>
      </c>
      <c r="M12" s="188">
        <v>181.19906</v>
      </c>
      <c r="N12" s="112">
        <f t="shared" si="2"/>
        <v>0.94538640000000007</v>
      </c>
      <c r="O12" s="178">
        <v>1674.0996866666669</v>
      </c>
      <c r="P12" s="178">
        <v>1616.1266599999999</v>
      </c>
      <c r="Q12" s="111">
        <f t="shared" si="3"/>
        <v>0.9653706245043876</v>
      </c>
    </row>
    <row r="13" spans="1:18" ht="20.100000000000001" customHeight="1" x14ac:dyDescent="0.2">
      <c r="A13" s="134">
        <v>8</v>
      </c>
      <c r="B13" s="135" t="s">
        <v>54</v>
      </c>
      <c r="C13" s="170">
        <v>55.829166666666666</v>
      </c>
      <c r="D13" s="188">
        <v>62.98809</v>
      </c>
      <c r="E13" s="112">
        <f t="shared" si="0"/>
        <v>1.1282290917232629</v>
      </c>
      <c r="F13" s="178">
        <v>792.46249999999998</v>
      </c>
      <c r="G13" s="178">
        <v>3460.5439999999994</v>
      </c>
      <c r="H13" s="111">
        <f t="shared" si="1"/>
        <v>4.3668236667350184</v>
      </c>
      <c r="J13" s="134">
        <v>8</v>
      </c>
      <c r="K13" s="135" t="s">
        <v>54</v>
      </c>
      <c r="L13" s="170">
        <v>55.829166666666666</v>
      </c>
      <c r="M13" s="188">
        <v>62.98809</v>
      </c>
      <c r="N13" s="112">
        <f t="shared" si="2"/>
        <v>1.1282290917232629</v>
      </c>
      <c r="O13" s="178">
        <v>695.46424666666667</v>
      </c>
      <c r="P13" s="178">
        <v>3460.5439999999994</v>
      </c>
      <c r="Q13" s="111">
        <f t="shared" si="3"/>
        <v>4.9758762101520722</v>
      </c>
      <c r="R13" t="s">
        <v>129</v>
      </c>
    </row>
    <row r="14" spans="1:18" ht="19.5" customHeight="1" x14ac:dyDescent="0.2">
      <c r="A14" s="136">
        <v>9</v>
      </c>
      <c r="B14" s="137" t="s">
        <v>18</v>
      </c>
      <c r="C14" s="171">
        <f t="shared" ref="C14:D14" si="6">C9+C10+C11+C13</f>
        <v>10619.829166666666</v>
      </c>
      <c r="D14" s="171">
        <f t="shared" si="6"/>
        <v>14443.332690000001</v>
      </c>
      <c r="E14" s="115">
        <f t="shared" si="0"/>
        <v>1.360034371864896</v>
      </c>
      <c r="F14" s="171">
        <v>96483.46249999998</v>
      </c>
      <c r="G14" s="171">
        <v>140044.64494999999</v>
      </c>
      <c r="H14" s="115">
        <f t="shared" si="1"/>
        <v>1.4514885900783259</v>
      </c>
      <c r="J14" s="136">
        <v>9</v>
      </c>
      <c r="K14" s="137" t="s">
        <v>18</v>
      </c>
      <c r="L14" s="171">
        <f t="shared" ref="L14:M14" si="7">L9+L10+L11+L13</f>
        <v>13857.644833333334</v>
      </c>
      <c r="M14" s="171">
        <f t="shared" si="7"/>
        <v>14443.332690000001</v>
      </c>
      <c r="N14" s="115">
        <f t="shared" si="2"/>
        <v>1.0422646029473817</v>
      </c>
      <c r="O14" s="171">
        <v>116527.67635333331</v>
      </c>
      <c r="P14" s="171">
        <v>140044.64494999999</v>
      </c>
      <c r="Q14" s="115">
        <f t="shared" si="3"/>
        <v>1.2018144472851144</v>
      </c>
    </row>
    <row r="15" spans="1:18" ht="20.100000000000001" customHeight="1" x14ac:dyDescent="0.2">
      <c r="A15" s="138" t="s">
        <v>19</v>
      </c>
      <c r="B15" s="139"/>
      <c r="C15" s="172"/>
      <c r="D15" s="189"/>
      <c r="E15" s="116"/>
      <c r="F15" s="179"/>
      <c r="G15" s="179"/>
      <c r="H15" s="116"/>
      <c r="J15" s="138" t="s">
        <v>19</v>
      </c>
      <c r="K15" s="139"/>
      <c r="L15" s="172"/>
      <c r="M15" s="189"/>
      <c r="N15" s="116"/>
      <c r="O15" s="179"/>
      <c r="P15" s="179"/>
      <c r="Q15" s="116"/>
    </row>
    <row r="16" spans="1:18" ht="20.100000000000001" customHeight="1" x14ac:dyDescent="0.2">
      <c r="A16" s="127">
        <v>10</v>
      </c>
      <c r="B16" s="140" t="s">
        <v>20</v>
      </c>
      <c r="C16" s="170">
        <v>9634.9106850855824</v>
      </c>
      <c r="D16" s="188">
        <v>9313.3195500000002</v>
      </c>
      <c r="E16" s="111">
        <f t="shared" ref="E16:E34" si="8">D16/C16</f>
        <v>0.96662230241704361</v>
      </c>
      <c r="F16" s="178">
        <v>81563.588739807077</v>
      </c>
      <c r="G16" s="178">
        <v>81835.943839999993</v>
      </c>
      <c r="H16" s="111">
        <f t="shared" ref="H16:H22" si="9">G16/F16</f>
        <v>1.0033391750461318</v>
      </c>
      <c r="J16" s="127">
        <v>10</v>
      </c>
      <c r="K16" s="140" t="s">
        <v>20</v>
      </c>
      <c r="L16" s="170">
        <v>9634.9106850855824</v>
      </c>
      <c r="M16" s="188">
        <v>9313.3195500000002</v>
      </c>
      <c r="N16" s="111">
        <f t="shared" ref="N16:N25" si="10">M16/L16</f>
        <v>0.96662230241704361</v>
      </c>
      <c r="O16" s="178">
        <v>82731.112294091785</v>
      </c>
      <c r="P16" s="178">
        <v>81835.943839999993</v>
      </c>
      <c r="Q16" s="111">
        <f t="shared" ref="Q16:Q34" si="11">P16/O16</f>
        <v>0.98917978461464828</v>
      </c>
    </row>
    <row r="17" spans="1:18" ht="20.100000000000001" customHeight="1" x14ac:dyDescent="0.2">
      <c r="A17" s="141">
        <v>41285</v>
      </c>
      <c r="B17" s="142" t="s">
        <v>21</v>
      </c>
      <c r="C17" s="170">
        <v>1750</v>
      </c>
      <c r="D17" s="188">
        <v>2083.4915799999999</v>
      </c>
      <c r="E17" s="112">
        <f t="shared" si="8"/>
        <v>1.1905666171428571</v>
      </c>
      <c r="F17" s="178">
        <v>15750</v>
      </c>
      <c r="G17" s="178">
        <v>16397.042430000001</v>
      </c>
      <c r="H17" s="111">
        <f t="shared" si="9"/>
        <v>1.0410820590476191</v>
      </c>
      <c r="J17" s="141">
        <v>41285</v>
      </c>
      <c r="K17" s="142" t="s">
        <v>21</v>
      </c>
      <c r="L17" s="170">
        <v>2196.6817247999998</v>
      </c>
      <c r="M17" s="188">
        <v>2083.4915799999999</v>
      </c>
      <c r="N17" s="112">
        <f t="shared" si="10"/>
        <v>0.94847221446688845</v>
      </c>
      <c r="O17" s="178">
        <v>16460.834303600001</v>
      </c>
      <c r="P17" s="178">
        <v>16397.042430000001</v>
      </c>
      <c r="Q17" s="111">
        <f t="shared" si="11"/>
        <v>0.99612462695247184</v>
      </c>
    </row>
    <row r="18" spans="1:18" ht="20.100000000000001" customHeight="1" x14ac:dyDescent="0.2">
      <c r="A18" s="143">
        <v>41316</v>
      </c>
      <c r="B18" s="144" t="s">
        <v>83</v>
      </c>
      <c r="C18" s="170">
        <v>133.33333333333334</v>
      </c>
      <c r="D18" s="188">
        <v>131.31402</v>
      </c>
      <c r="E18" s="112">
        <f t="shared" si="8"/>
        <v>0.9848551499999999</v>
      </c>
      <c r="F18" s="178">
        <v>1200</v>
      </c>
      <c r="G18" s="178">
        <v>1171.5411499999998</v>
      </c>
      <c r="H18" s="111">
        <f t="shared" si="9"/>
        <v>0.97628429166666653</v>
      </c>
      <c r="J18" s="143">
        <v>41316</v>
      </c>
      <c r="K18" s="144" t="s">
        <v>83</v>
      </c>
      <c r="L18" s="170">
        <v>150.9580268</v>
      </c>
      <c r="M18" s="188">
        <v>131.31402</v>
      </c>
      <c r="N18" s="112">
        <f t="shared" si="10"/>
        <v>0.86987106802856007</v>
      </c>
      <c r="O18" s="178">
        <v>1325.9698599999999</v>
      </c>
      <c r="P18" s="178">
        <v>1171.5411499999998</v>
      </c>
      <c r="Q18" s="111">
        <f t="shared" si="11"/>
        <v>0.8835352788486458</v>
      </c>
    </row>
    <row r="19" spans="1:18" ht="20.100000000000001" customHeight="1" x14ac:dyDescent="0.2">
      <c r="A19" s="143">
        <v>41344</v>
      </c>
      <c r="B19" s="144" t="s">
        <v>84</v>
      </c>
      <c r="C19" s="170">
        <v>200</v>
      </c>
      <c r="D19" s="188">
        <v>235.06817000000001</v>
      </c>
      <c r="E19" s="112">
        <f t="shared" si="8"/>
        <v>1.17534085</v>
      </c>
      <c r="F19" s="178">
        <v>1800</v>
      </c>
      <c r="G19" s="178">
        <v>1944.3010300000001</v>
      </c>
      <c r="H19" s="111">
        <f t="shared" si="9"/>
        <v>1.080167238888889</v>
      </c>
      <c r="J19" s="143">
        <v>41344</v>
      </c>
      <c r="K19" s="144" t="s">
        <v>84</v>
      </c>
      <c r="L19" s="170">
        <v>200</v>
      </c>
      <c r="M19" s="188">
        <v>235.06817000000001</v>
      </c>
      <c r="N19" s="112">
        <f t="shared" si="10"/>
        <v>1.17534085</v>
      </c>
      <c r="O19" s="178">
        <v>1800</v>
      </c>
      <c r="P19" s="178">
        <v>1944.3010300000001</v>
      </c>
      <c r="Q19" s="111">
        <f t="shared" si="11"/>
        <v>1.080167238888889</v>
      </c>
    </row>
    <row r="20" spans="1:18" ht="20.100000000000001" customHeight="1" x14ac:dyDescent="0.2">
      <c r="A20" s="143">
        <v>41375</v>
      </c>
      <c r="B20" s="144" t="s">
        <v>85</v>
      </c>
      <c r="C20" s="170">
        <v>2133.3333333333303</v>
      </c>
      <c r="D20" s="188">
        <v>2052.1971100000001</v>
      </c>
      <c r="E20" s="112">
        <f t="shared" si="8"/>
        <v>0.96196739531250142</v>
      </c>
      <c r="F20" s="178">
        <v>19199.999999999971</v>
      </c>
      <c r="G20" s="178">
        <v>18755.365870000001</v>
      </c>
      <c r="H20" s="111">
        <f t="shared" si="9"/>
        <v>0.97684197239583492</v>
      </c>
      <c r="J20" s="143">
        <v>41375</v>
      </c>
      <c r="K20" s="144" t="s">
        <v>85</v>
      </c>
      <c r="L20" s="170">
        <v>2208.3001543999999</v>
      </c>
      <c r="M20" s="188">
        <v>2052.1971100000001</v>
      </c>
      <c r="N20" s="112">
        <f t="shared" si="10"/>
        <v>0.92931076688602898</v>
      </c>
      <c r="O20" s="178">
        <v>19342.865680199997</v>
      </c>
      <c r="P20" s="178">
        <v>18755.365870000001</v>
      </c>
      <c r="Q20" s="111">
        <f t="shared" si="11"/>
        <v>0.96962705423729534</v>
      </c>
    </row>
    <row r="21" spans="1:18" ht="20.100000000000001" customHeight="1" x14ac:dyDescent="0.2">
      <c r="A21" s="143">
        <v>41405</v>
      </c>
      <c r="B21" s="144" t="s">
        <v>22</v>
      </c>
      <c r="C21" s="170">
        <v>272.35833333333329</v>
      </c>
      <c r="D21" s="188">
        <v>181.26220000000001</v>
      </c>
      <c r="E21" s="112">
        <f t="shared" si="8"/>
        <v>0.66552837866780912</v>
      </c>
      <c r="F21" s="178">
        <v>2451.2249999999995</v>
      </c>
      <c r="G21" s="178">
        <v>2301.8169199999998</v>
      </c>
      <c r="H21" s="111">
        <f t="shared" si="9"/>
        <v>0.93904758641087627</v>
      </c>
      <c r="J21" s="143">
        <v>41405</v>
      </c>
      <c r="K21" s="144" t="s">
        <v>22</v>
      </c>
      <c r="L21" s="170">
        <v>272.35833333333329</v>
      </c>
      <c r="M21" s="188">
        <v>181.26220000000001</v>
      </c>
      <c r="N21" s="112">
        <f t="shared" si="10"/>
        <v>0.66552837866780912</v>
      </c>
      <c r="O21" s="178">
        <v>2463.3794433333333</v>
      </c>
      <c r="P21" s="178">
        <v>2301.8169199999998</v>
      </c>
      <c r="Q21" s="111">
        <f t="shared" si="11"/>
        <v>0.93441427638337582</v>
      </c>
    </row>
    <row r="22" spans="1:18" ht="20.100000000000001" customHeight="1" x14ac:dyDescent="0.2">
      <c r="A22" s="145">
        <v>11</v>
      </c>
      <c r="B22" s="146" t="s">
        <v>23</v>
      </c>
      <c r="C22" s="117">
        <f t="shared" ref="C22:D22" si="12">C17+C18+C19+C20+C21</f>
        <v>4489.0249999999969</v>
      </c>
      <c r="D22" s="117">
        <f t="shared" si="12"/>
        <v>4683.3330799999994</v>
      </c>
      <c r="E22" s="118">
        <f t="shared" si="8"/>
        <v>1.0432851409827306</v>
      </c>
      <c r="F22" s="117">
        <v>40401.224999999969</v>
      </c>
      <c r="G22" s="117">
        <v>40570.0674</v>
      </c>
      <c r="H22" s="118">
        <f t="shared" si="9"/>
        <v>1.0041791406077423</v>
      </c>
      <c r="J22" s="145">
        <v>11</v>
      </c>
      <c r="K22" s="146" t="s">
        <v>23</v>
      </c>
      <c r="L22" s="117">
        <f t="shared" ref="L22:M22" si="13">L17+L18+L19+L20+L21</f>
        <v>5028.2982393333332</v>
      </c>
      <c r="M22" s="117">
        <f t="shared" si="13"/>
        <v>4683.3330799999994</v>
      </c>
      <c r="N22" s="118">
        <f t="shared" si="10"/>
        <v>0.93139524687798347</v>
      </c>
      <c r="O22" s="117">
        <v>41393.049287133334</v>
      </c>
      <c r="P22" s="117">
        <v>40570.0674</v>
      </c>
      <c r="Q22" s="118">
        <f t="shared" si="11"/>
        <v>0.98011787241320369</v>
      </c>
    </row>
    <row r="23" spans="1:18" ht="20.100000000000001" customHeight="1" x14ac:dyDescent="0.2">
      <c r="A23" s="127">
        <v>12</v>
      </c>
      <c r="B23" s="144" t="s">
        <v>24</v>
      </c>
      <c r="C23" s="170">
        <v>256.29154666666665</v>
      </c>
      <c r="D23" s="188">
        <v>161.06226999999998</v>
      </c>
      <c r="E23" s="112">
        <f t="shared" si="8"/>
        <v>0.62843379773847141</v>
      </c>
      <c r="F23" s="178">
        <v>2825.6925600000004</v>
      </c>
      <c r="G23" s="178">
        <v>1748.9894599999998</v>
      </c>
      <c r="H23" s="111">
        <f t="shared" ref="H23:H28" si="14">G23/F23</f>
        <v>0.61895957287016379</v>
      </c>
      <c r="J23" s="127">
        <v>12</v>
      </c>
      <c r="K23" s="144" t="s">
        <v>24</v>
      </c>
      <c r="L23" s="170">
        <v>171.07599999999999</v>
      </c>
      <c r="M23" s="188">
        <v>161.06226999999998</v>
      </c>
      <c r="N23" s="112">
        <f t="shared" si="10"/>
        <v>0.94146619046505642</v>
      </c>
      <c r="O23" s="178">
        <v>1753.4209099999998</v>
      </c>
      <c r="P23" s="178">
        <v>1748.9894599999998</v>
      </c>
      <c r="Q23" s="111">
        <f t="shared" si="11"/>
        <v>0.99747268327032779</v>
      </c>
    </row>
    <row r="24" spans="1:18" ht="20.100000000000001" customHeight="1" x14ac:dyDescent="0.2">
      <c r="A24" s="127">
        <v>13</v>
      </c>
      <c r="B24" s="144" t="s">
        <v>25</v>
      </c>
      <c r="C24" s="170">
        <v>155.37083333333334</v>
      </c>
      <c r="D24" s="188">
        <v>53.99868</v>
      </c>
      <c r="E24" s="112">
        <f t="shared" si="8"/>
        <v>0.34754708359033493</v>
      </c>
      <c r="F24" s="178">
        <v>1398.3375000000003</v>
      </c>
      <c r="G24" s="178">
        <v>898.29132000000004</v>
      </c>
      <c r="H24" s="111">
        <f t="shared" si="14"/>
        <v>0.64239950655689337</v>
      </c>
      <c r="J24" s="127">
        <v>13</v>
      </c>
      <c r="K24" s="144" t="s">
        <v>25</v>
      </c>
      <c r="L24" s="170">
        <v>195.370833333333</v>
      </c>
      <c r="M24" s="188">
        <v>53.99868</v>
      </c>
      <c r="N24" s="112">
        <f t="shared" si="10"/>
        <v>0.27639069291305046</v>
      </c>
      <c r="O24" s="178">
        <v>1277.2879933333318</v>
      </c>
      <c r="P24" s="178">
        <v>898.29132000000004</v>
      </c>
      <c r="Q24" s="111">
        <f t="shared" si="11"/>
        <v>0.70328017227793227</v>
      </c>
    </row>
    <row r="25" spans="1:18" ht="20.100000000000001" customHeight="1" x14ac:dyDescent="0.2">
      <c r="A25" s="127">
        <v>14</v>
      </c>
      <c r="B25" s="144" t="s">
        <v>26</v>
      </c>
      <c r="C25" s="170">
        <v>778.12583333333328</v>
      </c>
      <c r="D25" s="188">
        <v>577.37873999999999</v>
      </c>
      <c r="E25" s="112">
        <f t="shared" si="8"/>
        <v>0.74201204389607089</v>
      </c>
      <c r="F25" s="178">
        <v>7173.1725000000006</v>
      </c>
      <c r="G25" s="178">
        <v>16872.502589999996</v>
      </c>
      <c r="H25" s="111">
        <f t="shared" si="14"/>
        <v>2.3521674112814095</v>
      </c>
      <c r="J25" s="127">
        <v>14</v>
      </c>
      <c r="K25" s="144" t="s">
        <v>26</v>
      </c>
      <c r="L25" s="170">
        <v>802.08416666666665</v>
      </c>
      <c r="M25" s="188">
        <v>577.37873999999999</v>
      </c>
      <c r="N25" s="112">
        <f t="shared" si="10"/>
        <v>0.71984807080719915</v>
      </c>
      <c r="O25" s="178">
        <v>6918.6456566666657</v>
      </c>
      <c r="P25" s="178">
        <v>16872.502589999996</v>
      </c>
      <c r="Q25" s="111">
        <f t="shared" si="11"/>
        <v>2.4387002062668142</v>
      </c>
      <c r="R25" t="s">
        <v>130</v>
      </c>
    </row>
    <row r="26" spans="1:18" ht="20.100000000000001" customHeight="1" x14ac:dyDescent="0.2">
      <c r="A26" s="127">
        <v>15</v>
      </c>
      <c r="B26" s="144" t="s">
        <v>7</v>
      </c>
      <c r="C26" s="170">
        <v>0</v>
      </c>
      <c r="D26" s="188">
        <v>0</v>
      </c>
      <c r="E26" s="112" t="e">
        <f>D26/C26</f>
        <v>#DIV/0!</v>
      </c>
      <c r="F26" s="178">
        <v>0</v>
      </c>
      <c r="G26" s="178">
        <v>0</v>
      </c>
      <c r="H26" s="111" t="e">
        <f t="shared" si="14"/>
        <v>#DIV/0!</v>
      </c>
      <c r="J26" s="127">
        <v>15</v>
      </c>
      <c r="K26" s="144" t="s">
        <v>7</v>
      </c>
      <c r="L26" s="170">
        <v>0</v>
      </c>
      <c r="M26" s="188">
        <v>0</v>
      </c>
      <c r="N26" s="112" t="e">
        <f>M26/L26</f>
        <v>#DIV/0!</v>
      </c>
      <c r="O26" s="178">
        <v>0</v>
      </c>
      <c r="P26" s="178">
        <v>0</v>
      </c>
      <c r="Q26" s="111" t="e">
        <f t="shared" si="11"/>
        <v>#DIV/0!</v>
      </c>
    </row>
    <row r="27" spans="1:18" ht="20.100000000000001" customHeight="1" x14ac:dyDescent="0.2">
      <c r="A27" s="147">
        <v>16</v>
      </c>
      <c r="B27" s="148" t="s">
        <v>27</v>
      </c>
      <c r="C27" s="119">
        <f t="shared" ref="C27:D27" si="15">C16+C22+C23+C24+C25+C26</f>
        <v>15313.723898418913</v>
      </c>
      <c r="D27" s="119">
        <f t="shared" si="15"/>
        <v>14789.092320000002</v>
      </c>
      <c r="E27" s="120">
        <f t="shared" si="8"/>
        <v>0.9657410841478552</v>
      </c>
      <c r="F27" s="119">
        <v>133362.01629980706</v>
      </c>
      <c r="G27" s="119">
        <v>141925.79460999998</v>
      </c>
      <c r="H27" s="120">
        <f t="shared" si="14"/>
        <v>1.0642145233537934</v>
      </c>
      <c r="J27" s="147">
        <v>16</v>
      </c>
      <c r="K27" s="148" t="s">
        <v>27</v>
      </c>
      <c r="L27" s="119">
        <f t="shared" ref="L27:M27" si="16">L16+L22+L23+L24+L25+L26</f>
        <v>15831.739924418915</v>
      </c>
      <c r="M27" s="119">
        <f t="shared" si="16"/>
        <v>14789.092320000002</v>
      </c>
      <c r="N27" s="120">
        <f t="shared" ref="N27:N34" si="17">M27/L27</f>
        <v>0.93414194463801603</v>
      </c>
      <c r="O27" s="119">
        <v>134073.51614122512</v>
      </c>
      <c r="P27" s="119">
        <v>141925.79460999998</v>
      </c>
      <c r="Q27" s="120">
        <f t="shared" si="11"/>
        <v>1.0585669615802702</v>
      </c>
    </row>
    <row r="28" spans="1:18" ht="20.100000000000001" customHeight="1" x14ac:dyDescent="0.2">
      <c r="A28" s="149">
        <v>17</v>
      </c>
      <c r="B28" s="150" t="s">
        <v>28</v>
      </c>
      <c r="C28" s="121">
        <f t="shared" ref="C28:D28" si="18">SUM(C14-C27)</f>
        <v>-4693.894731752247</v>
      </c>
      <c r="D28" s="121">
        <f t="shared" si="18"/>
        <v>-345.75963000000047</v>
      </c>
      <c r="E28" s="180">
        <f t="shared" si="8"/>
        <v>7.3661564598174786E-2</v>
      </c>
      <c r="F28" s="121">
        <v>-36878.553799807079</v>
      </c>
      <c r="G28" s="121">
        <v>-1881.1496599999955</v>
      </c>
      <c r="H28" s="180">
        <f t="shared" si="14"/>
        <v>5.1009312084516617E-2</v>
      </c>
      <c r="J28" s="149">
        <v>17</v>
      </c>
      <c r="K28" s="150" t="s">
        <v>28</v>
      </c>
      <c r="L28" s="121">
        <f t="shared" ref="L28:M28" si="19">SUM(L14-L27)</f>
        <v>-1974.0950910855809</v>
      </c>
      <c r="M28" s="121">
        <f t="shared" si="19"/>
        <v>-345.75963000000047</v>
      </c>
      <c r="N28" s="180">
        <f t="shared" si="17"/>
        <v>0.17514841689305996</v>
      </c>
      <c r="O28" s="121">
        <v>-17545.839787891804</v>
      </c>
      <c r="P28" s="121">
        <v>-1881.1496599999955</v>
      </c>
      <c r="Q28" s="180">
        <f t="shared" si="11"/>
        <v>0.10721342966428753</v>
      </c>
    </row>
    <row r="29" spans="1:18" ht="20.100000000000001" customHeight="1" x14ac:dyDescent="0.2">
      <c r="A29" s="143">
        <v>43483</v>
      </c>
      <c r="B29" s="144" t="s">
        <v>29</v>
      </c>
      <c r="C29" s="170">
        <v>242.12500000000003</v>
      </c>
      <c r="D29" s="188">
        <v>216.12599</v>
      </c>
      <c r="E29" s="112">
        <f t="shared" si="8"/>
        <v>0.89262153846153836</v>
      </c>
      <c r="F29" s="178">
        <v>2179.1250000000005</v>
      </c>
      <c r="G29" s="178">
        <v>1925.87679</v>
      </c>
      <c r="H29" s="111">
        <f t="shared" ref="H29:H34" si="20">G29/F29</f>
        <v>0.88378445018069163</v>
      </c>
      <c r="J29" s="143">
        <v>43483</v>
      </c>
      <c r="K29" s="144" t="s">
        <v>29</v>
      </c>
      <c r="L29" s="170">
        <v>272.06500000000034</v>
      </c>
      <c r="M29" s="188">
        <v>216.12599</v>
      </c>
      <c r="N29" s="112">
        <f t="shared" si="17"/>
        <v>0.79439100950140495</v>
      </c>
      <c r="O29" s="178">
        <v>2140.706470000001</v>
      </c>
      <c r="P29" s="178">
        <v>1925.87679</v>
      </c>
      <c r="Q29" s="111">
        <f t="shared" si="11"/>
        <v>0.89964542873549547</v>
      </c>
    </row>
    <row r="30" spans="1:18" ht="20.100000000000001" customHeight="1" x14ac:dyDescent="0.2">
      <c r="A30" s="143">
        <v>43514</v>
      </c>
      <c r="B30" s="144" t="s">
        <v>55</v>
      </c>
      <c r="C30" s="170">
        <v>191.66666666666666</v>
      </c>
      <c r="D30" s="188">
        <v>181.19906</v>
      </c>
      <c r="E30" s="112">
        <f t="shared" si="8"/>
        <v>0.94538640000000007</v>
      </c>
      <c r="F30" s="178">
        <v>1725.0000000000002</v>
      </c>
      <c r="G30" s="178">
        <v>1616.1266599999999</v>
      </c>
      <c r="H30" s="111">
        <f t="shared" si="20"/>
        <v>0.93688502028985488</v>
      </c>
      <c r="J30" s="143">
        <v>43514</v>
      </c>
      <c r="K30" s="144" t="s">
        <v>55</v>
      </c>
      <c r="L30" s="170">
        <v>191.66666666666666</v>
      </c>
      <c r="M30" s="188">
        <v>181.19906</v>
      </c>
      <c r="N30" s="112">
        <f t="shared" si="17"/>
        <v>0.94538640000000007</v>
      </c>
      <c r="O30" s="178">
        <v>1674.0996866666669</v>
      </c>
      <c r="P30" s="178">
        <v>1616.1266599999999</v>
      </c>
      <c r="Q30" s="111">
        <f t="shared" si="11"/>
        <v>0.9653706245043876</v>
      </c>
    </row>
    <row r="31" spans="1:18" ht="20.100000000000001" customHeight="1" x14ac:dyDescent="0.2">
      <c r="A31" s="127">
        <v>19</v>
      </c>
      <c r="B31" s="144" t="s">
        <v>30</v>
      </c>
      <c r="C31" s="170">
        <v>0</v>
      </c>
      <c r="D31" s="188">
        <v>1.7152700000000001</v>
      </c>
      <c r="E31" s="112" t="e">
        <f t="shared" si="8"/>
        <v>#DIV/0!</v>
      </c>
      <c r="F31" s="178">
        <v>0</v>
      </c>
      <c r="G31" s="178">
        <v>2.6042500000000004</v>
      </c>
      <c r="H31" s="111" t="e">
        <f t="shared" si="20"/>
        <v>#DIV/0!</v>
      </c>
      <c r="J31" s="127">
        <v>19</v>
      </c>
      <c r="K31" s="144" t="s">
        <v>30</v>
      </c>
      <c r="L31" s="170">
        <v>0</v>
      </c>
      <c r="M31" s="188">
        <v>1.7152700000000001</v>
      </c>
      <c r="N31" s="112" t="e">
        <f t="shared" si="17"/>
        <v>#DIV/0!</v>
      </c>
      <c r="O31" s="178">
        <v>0</v>
      </c>
      <c r="P31" s="178">
        <v>2.6042500000000004</v>
      </c>
      <c r="Q31" s="111" t="e">
        <f t="shared" si="11"/>
        <v>#DIV/0!</v>
      </c>
    </row>
    <row r="32" spans="1:18" ht="20.100000000000001" customHeight="1" x14ac:dyDescent="0.2">
      <c r="A32" s="127">
        <v>20</v>
      </c>
      <c r="B32" s="144" t="s">
        <v>31</v>
      </c>
      <c r="C32" s="170">
        <v>0.5</v>
      </c>
      <c r="D32" s="188">
        <v>0.79001999999999994</v>
      </c>
      <c r="E32" s="112">
        <f t="shared" si="8"/>
        <v>1.5800399999999999</v>
      </c>
      <c r="F32" s="178">
        <v>4.4830000000000005</v>
      </c>
      <c r="G32" s="178">
        <v>5.7100499999999998</v>
      </c>
      <c r="H32" s="111">
        <f t="shared" si="20"/>
        <v>1.2737118001338388</v>
      </c>
      <c r="J32" s="127">
        <v>20</v>
      </c>
      <c r="K32" s="144" t="s">
        <v>31</v>
      </c>
      <c r="L32" s="170">
        <v>0.6</v>
      </c>
      <c r="M32" s="188">
        <v>0.79001999999999994</v>
      </c>
      <c r="N32" s="112">
        <f t="shared" si="17"/>
        <v>1.3167</v>
      </c>
      <c r="O32" s="178">
        <v>5.2737899999999991</v>
      </c>
      <c r="P32" s="178">
        <v>5.7100499999999998</v>
      </c>
      <c r="Q32" s="111">
        <f t="shared" si="11"/>
        <v>1.0827222926965239</v>
      </c>
    </row>
    <row r="33" spans="1:17" ht="20.100000000000001" customHeight="1" x14ac:dyDescent="0.2">
      <c r="A33" s="127">
        <v>21</v>
      </c>
      <c r="B33" s="144" t="s">
        <v>32</v>
      </c>
      <c r="C33" s="170">
        <v>0</v>
      </c>
      <c r="D33" s="188">
        <v>0</v>
      </c>
      <c r="E33" s="112" t="e">
        <f t="shared" si="8"/>
        <v>#DIV/0!</v>
      </c>
      <c r="F33" s="178">
        <v>0</v>
      </c>
      <c r="G33" s="178">
        <v>0</v>
      </c>
      <c r="H33" s="111" t="e">
        <f t="shared" si="20"/>
        <v>#DIV/0!</v>
      </c>
      <c r="J33" s="127">
        <v>21</v>
      </c>
      <c r="K33" s="144" t="s">
        <v>32</v>
      </c>
      <c r="L33" s="170">
        <v>0</v>
      </c>
      <c r="M33" s="188">
        <v>0</v>
      </c>
      <c r="N33" s="112" t="e">
        <f t="shared" si="17"/>
        <v>#DIV/0!</v>
      </c>
      <c r="O33" s="178">
        <v>0</v>
      </c>
      <c r="P33" s="178">
        <v>0</v>
      </c>
      <c r="Q33" s="111" t="e">
        <f t="shared" si="11"/>
        <v>#DIV/0!</v>
      </c>
    </row>
    <row r="34" spans="1:17" ht="20.100000000000001" customHeight="1" x14ac:dyDescent="0.2">
      <c r="A34" s="151">
        <v>22</v>
      </c>
      <c r="B34" s="152" t="s">
        <v>33</v>
      </c>
      <c r="C34" s="173">
        <f t="shared" ref="C34:D34" si="21">C28-C29-C31-C32-C33</f>
        <v>-4936.519731752247</v>
      </c>
      <c r="D34" s="173">
        <f t="shared" si="21"/>
        <v>-564.39091000000053</v>
      </c>
      <c r="E34" s="185">
        <f t="shared" si="8"/>
        <v>0.11432971823646831</v>
      </c>
      <c r="F34" s="173">
        <v>-39062.16179980708</v>
      </c>
      <c r="G34" s="173">
        <v>-3815.3407499999958</v>
      </c>
      <c r="H34" s="185">
        <f t="shared" si="20"/>
        <v>9.7673568850427495E-2</v>
      </c>
      <c r="J34" s="151">
        <v>22</v>
      </c>
      <c r="K34" s="152" t="s">
        <v>33</v>
      </c>
      <c r="L34" s="173">
        <f t="shared" ref="L34:M34" si="22">L28-L29-L31-L32-L33</f>
        <v>-2246.7600910855813</v>
      </c>
      <c r="M34" s="173">
        <f t="shared" si="22"/>
        <v>-564.39091000000053</v>
      </c>
      <c r="N34" s="185">
        <f t="shared" si="17"/>
        <v>0.25120212533564285</v>
      </c>
      <c r="O34" s="173">
        <v>-19691.820047891804</v>
      </c>
      <c r="P34" s="173">
        <v>-3815.3407499999958</v>
      </c>
      <c r="Q34" s="185">
        <f t="shared" si="11"/>
        <v>0.19375257039323107</v>
      </c>
    </row>
    <row r="35" spans="1:17" ht="20.100000000000001" customHeight="1" x14ac:dyDescent="0.2">
      <c r="A35" s="153"/>
      <c r="B35" s="154" t="s">
        <v>68</v>
      </c>
      <c r="C35" s="154"/>
      <c r="D35" s="154"/>
      <c r="E35" s="122"/>
      <c r="F35" s="181"/>
      <c r="G35" s="181"/>
      <c r="H35" s="122"/>
      <c r="J35" s="153"/>
      <c r="K35" s="154" t="s">
        <v>68</v>
      </c>
      <c r="L35" s="154"/>
      <c r="M35" s="154"/>
      <c r="N35" s="122"/>
      <c r="O35" s="181"/>
      <c r="P35" s="181"/>
      <c r="Q35" s="122"/>
    </row>
    <row r="36" spans="1:17" ht="20.100000000000001" customHeight="1" x14ac:dyDescent="0.2">
      <c r="A36" s="153"/>
      <c r="B36" s="155" t="s">
        <v>69</v>
      </c>
      <c r="C36" s="176"/>
      <c r="D36" s="176">
        <v>478.51</v>
      </c>
      <c r="E36" s="123"/>
      <c r="F36" s="109"/>
      <c r="G36" s="109">
        <v>465.81</v>
      </c>
      <c r="H36" s="177"/>
      <c r="J36" s="153"/>
      <c r="K36" s="155" t="s">
        <v>69</v>
      </c>
      <c r="L36" s="176"/>
      <c r="M36" s="176">
        <v>478.51</v>
      </c>
      <c r="N36" s="123"/>
      <c r="O36" s="109"/>
      <c r="P36" s="109">
        <v>465.81</v>
      </c>
      <c r="Q36" s="177"/>
    </row>
    <row r="37" spans="1:17" ht="20.100000000000001" customHeight="1" x14ac:dyDescent="0.2">
      <c r="A37" s="153"/>
      <c r="B37" s="142" t="s">
        <v>95</v>
      </c>
      <c r="C37" s="177"/>
      <c r="D37" s="177">
        <v>2964</v>
      </c>
      <c r="E37" s="124"/>
      <c r="F37" s="110"/>
      <c r="G37" s="178">
        <v>29222</v>
      </c>
      <c r="H37" s="110"/>
      <c r="J37" s="153"/>
      <c r="K37" s="142" t="s">
        <v>95</v>
      </c>
      <c r="L37" s="177"/>
      <c r="M37" s="177">
        <v>2964</v>
      </c>
      <c r="N37" s="124"/>
      <c r="O37" s="110"/>
      <c r="P37" s="178">
        <v>29222</v>
      </c>
      <c r="Q37" s="110"/>
    </row>
    <row r="38" spans="1:17" ht="20.100000000000001" customHeight="1" x14ac:dyDescent="0.2">
      <c r="A38" s="153"/>
      <c r="B38" s="156"/>
      <c r="C38" s="125"/>
      <c r="D38" s="157"/>
      <c r="E38" s="125"/>
      <c r="F38" s="126"/>
      <c r="G38" s="125"/>
      <c r="H38" s="182"/>
      <c r="J38" s="153"/>
      <c r="K38" s="156"/>
      <c r="L38" s="125"/>
      <c r="M38" s="157"/>
      <c r="N38" s="125"/>
      <c r="O38" s="126"/>
      <c r="P38" s="125"/>
      <c r="Q38" s="182"/>
    </row>
    <row r="39" spans="1:17" ht="20.100000000000001" customHeight="1" x14ac:dyDescent="0.2">
      <c r="A39" s="157"/>
      <c r="B39" s="106" t="s">
        <v>97</v>
      </c>
      <c r="C39" s="184"/>
      <c r="D39" s="183">
        <v>8398.4037899999894</v>
      </c>
      <c r="E39" s="184"/>
      <c r="F39" s="158"/>
      <c r="G39" s="183">
        <v>60590.137199999997</v>
      </c>
      <c r="H39" s="158"/>
      <c r="J39" s="157"/>
      <c r="K39" s="106" t="s">
        <v>97</v>
      </c>
      <c r="L39" s="184"/>
      <c r="M39" s="183">
        <v>8398.4037899999894</v>
      </c>
      <c r="N39" s="184"/>
      <c r="O39" s="158"/>
      <c r="P39" s="183">
        <v>60590.137199999997</v>
      </c>
      <c r="Q39" s="158"/>
    </row>
    <row r="40" spans="1:17" ht="20.100000000000001" customHeight="1" x14ac:dyDescent="0.2">
      <c r="A40" s="157"/>
      <c r="B40" s="106" t="s">
        <v>98</v>
      </c>
      <c r="C40" s="184"/>
      <c r="D40" s="183">
        <v>5352.1485599999942</v>
      </c>
      <c r="E40" s="184"/>
      <c r="F40" s="158"/>
      <c r="G40" s="183">
        <v>44837.717809999995</v>
      </c>
      <c r="H40" s="158"/>
      <c r="J40" s="157"/>
      <c r="K40" s="106" t="s">
        <v>98</v>
      </c>
      <c r="L40" s="184"/>
      <c r="M40" s="183">
        <v>5352.1485599999942</v>
      </c>
      <c r="N40" s="184"/>
      <c r="O40" s="158"/>
      <c r="P40" s="183">
        <v>44837.717809999995</v>
      </c>
      <c r="Q40" s="158"/>
    </row>
    <row r="41" spans="1:17" ht="20.100000000000001" customHeight="1" x14ac:dyDescent="0.2"/>
    <row r="42" spans="1:17" ht="20.100000000000001" customHeight="1" x14ac:dyDescent="0.2"/>
    <row r="43" spans="1:17" ht="20.100000000000001" customHeight="1" x14ac:dyDescent="0.2"/>
    <row r="44" spans="1:17" ht="20.100000000000001" customHeight="1" x14ac:dyDescent="0.2">
      <c r="B44" t="s">
        <v>96</v>
      </c>
    </row>
    <row r="45" spans="1:17" ht="20.100000000000001" customHeight="1" x14ac:dyDescent="0.2">
      <c r="B45" s="174" t="s">
        <v>137</v>
      </c>
      <c r="K45" s="174"/>
    </row>
    <row r="46" spans="1:17" ht="20.100000000000001" customHeight="1" x14ac:dyDescent="0.2">
      <c r="B46" s="174"/>
      <c r="K46" s="174"/>
    </row>
    <row r="47" spans="1:17" ht="20.100000000000001" customHeight="1" x14ac:dyDescent="0.2">
      <c r="B47" t="s">
        <v>131</v>
      </c>
    </row>
    <row r="48" spans="1:17" ht="20.100000000000001" customHeight="1" x14ac:dyDescent="0.2">
      <c r="B48" t="s">
        <v>133</v>
      </c>
    </row>
    <row r="49" spans="2:2" ht="20.100000000000001" customHeight="1" x14ac:dyDescent="0.2">
      <c r="B49" t="s">
        <v>132</v>
      </c>
    </row>
    <row r="50" spans="2:2" ht="20.100000000000001" customHeight="1" x14ac:dyDescent="0.2"/>
    <row r="51" spans="2:2" ht="20.100000000000001" customHeight="1" x14ac:dyDescent="0.2"/>
    <row r="52" spans="2:2" ht="20.100000000000001" customHeight="1" x14ac:dyDescent="0.2"/>
    <row r="53" spans="2:2" ht="20.100000000000001" customHeight="1" x14ac:dyDescent="0.2"/>
    <row r="54" spans="2:2" ht="20.100000000000001" customHeight="1" x14ac:dyDescent="0.2"/>
    <row r="55" spans="2:2" ht="20.100000000000001" customHeight="1" x14ac:dyDescent="0.2"/>
    <row r="56" spans="2:2" ht="20.100000000000001" customHeight="1" x14ac:dyDescent="0.2"/>
    <row r="57" spans="2:2" ht="20.100000000000001" customHeight="1" x14ac:dyDescent="0.2"/>
    <row r="58" spans="2:2" ht="20.100000000000001" customHeight="1" x14ac:dyDescent="0.2"/>
  </sheetData>
  <mergeCells count="10">
    <mergeCell ref="C2:E2"/>
    <mergeCell ref="F2:H2"/>
    <mergeCell ref="C3:E3"/>
    <mergeCell ref="F3:H3"/>
    <mergeCell ref="A2:B4"/>
    <mergeCell ref="J2:K4"/>
    <mergeCell ref="L2:N2"/>
    <mergeCell ref="O2:Q2"/>
    <mergeCell ref="L3:N3"/>
    <mergeCell ref="O3:Q3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27"/>
  <sheetViews>
    <sheetView showGridLines="0" zoomScaleNormal="100" workbookViewId="0">
      <selection activeCell="B1" sqref="B1"/>
    </sheetView>
  </sheetViews>
  <sheetFormatPr defaultRowHeight="12.75" x14ac:dyDescent="0.2"/>
  <cols>
    <col min="1" max="1" width="4.140625" customWidth="1"/>
    <col min="2" max="2" width="30.85546875" customWidth="1"/>
    <col min="3" max="4" width="11.28515625" style="1" customWidth="1"/>
    <col min="5" max="5" width="12.140625" style="1" customWidth="1"/>
    <col min="6" max="14" width="11.28515625" style="1" customWidth="1"/>
  </cols>
  <sheetData>
    <row r="1" spans="1:14" ht="20.100000000000001" customHeight="1" x14ac:dyDescent="0.2">
      <c r="A1" s="2"/>
      <c r="B1" s="3" t="str">
        <f>Cover!A9</f>
        <v>Univerzitná nemocnica Martin</v>
      </c>
    </row>
    <row r="2" spans="1:14" ht="32.25" customHeight="1" x14ac:dyDescent="0.2">
      <c r="A2" s="201" t="s">
        <v>0</v>
      </c>
      <c r="B2" s="202"/>
      <c r="C2" s="49" t="s">
        <v>103</v>
      </c>
      <c r="D2" s="49" t="s">
        <v>104</v>
      </c>
      <c r="E2" s="49" t="s">
        <v>105</v>
      </c>
      <c r="F2" s="49" t="s">
        <v>106</v>
      </c>
      <c r="G2" s="49" t="s">
        <v>107</v>
      </c>
      <c r="H2" s="49" t="s">
        <v>108</v>
      </c>
      <c r="I2" s="49" t="s">
        <v>109</v>
      </c>
      <c r="J2" s="49" t="s">
        <v>110</v>
      </c>
      <c r="K2" s="49" t="s">
        <v>111</v>
      </c>
      <c r="L2" s="49" t="s">
        <v>112</v>
      </c>
      <c r="M2" s="49" t="s">
        <v>113</v>
      </c>
      <c r="N2" s="49" t="s">
        <v>114</v>
      </c>
    </row>
    <row r="3" spans="1:14" ht="20.100000000000001" customHeight="1" x14ac:dyDescent="0.2">
      <c r="A3" s="4" t="s">
        <v>1</v>
      </c>
      <c r="B3" s="160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ht="20.100000000000001" customHeight="1" x14ac:dyDescent="0.2">
      <c r="A4" s="4" t="s">
        <v>73</v>
      </c>
      <c r="B4" s="162" t="s">
        <v>74</v>
      </c>
      <c r="C4" s="110">
        <f>C5</f>
        <v>66947.943969999993</v>
      </c>
      <c r="D4" s="110">
        <f t="shared" ref="D4:N4" si="0">D5</f>
        <v>66699.876420000001</v>
      </c>
      <c r="E4" s="110">
        <f t="shared" si="0"/>
        <v>70780.012829999992</v>
      </c>
      <c r="F4" s="110">
        <f t="shared" si="0"/>
        <v>70521.873950000008</v>
      </c>
      <c r="G4" s="110">
        <f t="shared" si="0"/>
        <v>70269.8269</v>
      </c>
      <c r="H4" s="110">
        <f t="shared" si="0"/>
        <v>70648.184519999995</v>
      </c>
      <c r="I4" s="110">
        <f t="shared" si="0"/>
        <v>71354.85239</v>
      </c>
      <c r="J4" s="110">
        <f t="shared" si="0"/>
        <v>72706.242559999999</v>
      </c>
      <c r="K4" s="110">
        <f t="shared" si="0"/>
        <v>76073.743760000012</v>
      </c>
      <c r="L4" s="110">
        <f t="shared" si="0"/>
        <v>0</v>
      </c>
      <c r="M4" s="110">
        <f t="shared" si="0"/>
        <v>0</v>
      </c>
      <c r="N4" s="110">
        <f t="shared" si="0"/>
        <v>0</v>
      </c>
    </row>
    <row r="5" spans="1:14" ht="20.100000000000001" customHeight="1" x14ac:dyDescent="0.2">
      <c r="A5" s="160">
        <v>1</v>
      </c>
      <c r="B5" s="160" t="s">
        <v>77</v>
      </c>
      <c r="C5" s="175">
        <v>66947.943969999993</v>
      </c>
      <c r="D5" s="175">
        <v>66699.876420000001</v>
      </c>
      <c r="E5" s="110">
        <v>70780.012829999992</v>
      </c>
      <c r="F5" s="175">
        <v>70521.873950000008</v>
      </c>
      <c r="G5" s="110">
        <v>70269.8269</v>
      </c>
      <c r="H5" s="110">
        <v>70648.184519999995</v>
      </c>
      <c r="I5" s="110">
        <v>71354.85239</v>
      </c>
      <c r="J5" s="110">
        <v>72706.242559999999</v>
      </c>
      <c r="K5" s="186">
        <v>76073.743760000012</v>
      </c>
      <c r="L5" s="110"/>
      <c r="M5" s="110"/>
      <c r="N5" s="110"/>
    </row>
    <row r="6" spans="1:14" ht="20.100000000000001" customHeight="1" x14ac:dyDescent="0.2">
      <c r="A6" s="4" t="s">
        <v>75</v>
      </c>
      <c r="B6" s="162" t="s">
        <v>76</v>
      </c>
      <c r="C6" s="110">
        <f>SUM(C7:C9)</f>
        <v>36284.001680000001</v>
      </c>
      <c r="D6" s="110">
        <f t="shared" ref="D6:N6" si="1">SUM(D7:D9)</f>
        <v>37286.209470000002</v>
      </c>
      <c r="E6" s="110">
        <f t="shared" si="1"/>
        <v>36680.356920000006</v>
      </c>
      <c r="F6" s="110">
        <f t="shared" si="1"/>
        <v>31360.238069999999</v>
      </c>
      <c r="G6" s="110">
        <f t="shared" si="1"/>
        <v>33012.311249999999</v>
      </c>
      <c r="H6" s="110">
        <f t="shared" si="1"/>
        <v>37231.131310000004</v>
      </c>
      <c r="I6" s="110">
        <f t="shared" si="1"/>
        <v>37910.692569999999</v>
      </c>
      <c r="J6" s="110">
        <f t="shared" si="1"/>
        <v>39096.147100000002</v>
      </c>
      <c r="K6" s="110">
        <f t="shared" si="1"/>
        <v>39519.279049999997</v>
      </c>
      <c r="L6" s="110">
        <f t="shared" si="1"/>
        <v>0</v>
      </c>
      <c r="M6" s="110">
        <f t="shared" si="1"/>
        <v>0</v>
      </c>
      <c r="N6" s="110">
        <f t="shared" si="1"/>
        <v>0</v>
      </c>
    </row>
    <row r="7" spans="1:14" ht="20.100000000000001" customHeight="1" x14ac:dyDescent="0.2">
      <c r="A7" s="163">
        <v>1</v>
      </c>
      <c r="B7" s="162" t="s">
        <v>3</v>
      </c>
      <c r="C7" s="175">
        <v>4949.5138499999994</v>
      </c>
      <c r="D7" s="175">
        <v>4884.2484699999995</v>
      </c>
      <c r="E7" s="110">
        <v>4817.5179400000006</v>
      </c>
      <c r="F7" s="175">
        <v>4737.2593399999996</v>
      </c>
      <c r="G7" s="110">
        <v>5273.19157</v>
      </c>
      <c r="H7" s="110">
        <v>5135.4190799999997</v>
      </c>
      <c r="I7" s="110">
        <v>5221.8012600000002</v>
      </c>
      <c r="J7" s="110">
        <v>5538.8945899999999</v>
      </c>
      <c r="K7" s="187">
        <v>5350.3313899999994</v>
      </c>
      <c r="L7" s="110"/>
      <c r="M7" s="110"/>
      <c r="N7" s="110"/>
    </row>
    <row r="8" spans="1:14" ht="20.100000000000001" customHeight="1" x14ac:dyDescent="0.2">
      <c r="A8" s="163">
        <v>2</v>
      </c>
      <c r="B8" s="160" t="s">
        <v>2</v>
      </c>
      <c r="C8" s="175">
        <v>19667.279600000002</v>
      </c>
      <c r="D8" s="175">
        <v>20845.129290000001</v>
      </c>
      <c r="E8" s="110">
        <v>20605.424460000002</v>
      </c>
      <c r="F8" s="175">
        <v>19352.709219999997</v>
      </c>
      <c r="G8" s="110">
        <v>21396.03155</v>
      </c>
      <c r="H8" s="110">
        <v>23100.604760000002</v>
      </c>
      <c r="I8" s="110">
        <v>24199.290109999998</v>
      </c>
      <c r="J8" s="110">
        <v>24982.113870000001</v>
      </c>
      <c r="K8" s="187">
        <v>24478.667559999998</v>
      </c>
      <c r="L8" s="110"/>
      <c r="M8" s="110"/>
      <c r="N8" s="110"/>
    </row>
    <row r="9" spans="1:14" ht="20.100000000000001" customHeight="1" x14ac:dyDescent="0.2">
      <c r="A9" s="163">
        <v>3</v>
      </c>
      <c r="B9" s="160" t="s">
        <v>78</v>
      </c>
      <c r="C9" s="175">
        <v>11667.20823</v>
      </c>
      <c r="D9" s="175">
        <v>11556.83171</v>
      </c>
      <c r="E9" s="110">
        <v>11257.41452</v>
      </c>
      <c r="F9" s="175">
        <v>7270.2695100000001</v>
      </c>
      <c r="G9" s="110">
        <v>6343.0881300000001</v>
      </c>
      <c r="H9" s="110">
        <v>8995.1074700000008</v>
      </c>
      <c r="I9" s="110">
        <v>8489.6011999999992</v>
      </c>
      <c r="J9" s="110">
        <v>8575.138640000001</v>
      </c>
      <c r="K9" s="187">
        <v>9690.2800999999999</v>
      </c>
      <c r="L9" s="110"/>
      <c r="M9" s="110"/>
      <c r="N9" s="110"/>
    </row>
    <row r="10" spans="1:14" ht="20.100000000000001" customHeight="1" x14ac:dyDescent="0.2">
      <c r="A10" s="43" t="s">
        <v>82</v>
      </c>
      <c r="B10" s="160" t="s">
        <v>71</v>
      </c>
      <c r="C10" s="175">
        <v>15.760069999999999</v>
      </c>
      <c r="D10" s="175">
        <v>15.722989999999999</v>
      </c>
      <c r="E10" s="110">
        <v>54.991289999999999</v>
      </c>
      <c r="F10" s="175">
        <v>18.733490000000003</v>
      </c>
      <c r="G10" s="110">
        <v>20.262229999999999</v>
      </c>
      <c r="H10" s="110">
        <v>20.262229999999999</v>
      </c>
      <c r="I10" s="110">
        <v>31.67895</v>
      </c>
      <c r="J10" s="110">
        <v>101.17377999999999</v>
      </c>
      <c r="K10" s="186">
        <v>105.81828</v>
      </c>
      <c r="L10" s="110"/>
      <c r="M10" s="110"/>
      <c r="N10" s="110"/>
    </row>
    <row r="11" spans="1:14" ht="20.100000000000001" customHeight="1" x14ac:dyDescent="0.2">
      <c r="A11" s="164"/>
      <c r="B11" s="67" t="s">
        <v>4</v>
      </c>
      <c r="C11" s="165">
        <f>C4+C6+C10</f>
        <v>103247.70572</v>
      </c>
      <c r="D11" s="165">
        <f t="shared" ref="D11:N11" si="2">D4+D6+D10</f>
        <v>104001.80888</v>
      </c>
      <c r="E11" s="165">
        <f t="shared" si="2"/>
        <v>107515.36104</v>
      </c>
      <c r="F11" s="165">
        <f t="shared" si="2"/>
        <v>101900.84551</v>
      </c>
      <c r="G11" s="165">
        <f t="shared" si="2"/>
        <v>103302.40037999999</v>
      </c>
      <c r="H11" s="165">
        <f t="shared" si="2"/>
        <v>107899.57806</v>
      </c>
      <c r="I11" s="165">
        <f t="shared" si="2"/>
        <v>109297.22391</v>
      </c>
      <c r="J11" s="165">
        <f t="shared" si="2"/>
        <v>111903.56344</v>
      </c>
      <c r="K11" s="165">
        <f t="shared" si="2"/>
        <v>115698.84109000002</v>
      </c>
      <c r="L11" s="165">
        <f t="shared" si="2"/>
        <v>0</v>
      </c>
      <c r="M11" s="165">
        <f t="shared" si="2"/>
        <v>0</v>
      </c>
      <c r="N11" s="165">
        <f t="shared" si="2"/>
        <v>0</v>
      </c>
    </row>
    <row r="12" spans="1:14" ht="20.100000000000001" customHeight="1" x14ac:dyDescent="0.2">
      <c r="A12" s="4" t="s">
        <v>65</v>
      </c>
      <c r="B12" s="160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</row>
    <row r="13" spans="1:14" ht="20.100000000000001" customHeight="1" x14ac:dyDescent="0.2">
      <c r="A13" s="4" t="s">
        <v>79</v>
      </c>
      <c r="B13" s="160" t="s">
        <v>80</v>
      </c>
      <c r="C13" s="175">
        <v>-63817.71486</v>
      </c>
      <c r="D13" s="175">
        <v>-66645.590930000006</v>
      </c>
      <c r="E13" s="110">
        <v>-70201.642849999989</v>
      </c>
      <c r="F13" s="110">
        <v>-74511.01973</v>
      </c>
      <c r="G13" s="110">
        <v>-76297.7114</v>
      </c>
      <c r="H13" s="110">
        <v>-75489.072339999999</v>
      </c>
      <c r="I13" s="110">
        <v>-75433.570739999996</v>
      </c>
      <c r="J13" s="110">
        <v>-64213.864079999999</v>
      </c>
      <c r="K13" s="110">
        <v>-64885.406900000002</v>
      </c>
      <c r="L13" s="110"/>
      <c r="M13" s="110"/>
      <c r="N13" s="110"/>
    </row>
    <row r="14" spans="1:14" ht="20.100000000000001" customHeight="1" x14ac:dyDescent="0.2">
      <c r="A14" s="4" t="s">
        <v>75</v>
      </c>
      <c r="B14" s="166" t="s">
        <v>81</v>
      </c>
      <c r="C14" s="110">
        <f>SUM(C15:C19)</f>
        <v>164152.31496000002</v>
      </c>
      <c r="D14" s="110">
        <f t="shared" ref="D14:N14" si="3">SUM(D15:D19)</f>
        <v>167682.56989000001</v>
      </c>
      <c r="E14" s="110">
        <f t="shared" si="3"/>
        <v>174753.80313999997</v>
      </c>
      <c r="F14" s="110">
        <f t="shared" si="3"/>
        <v>173448.94193</v>
      </c>
      <c r="G14" s="110">
        <f t="shared" si="3"/>
        <v>176639.13716999997</v>
      </c>
      <c r="H14" s="110">
        <f t="shared" si="3"/>
        <v>180446.15901999999</v>
      </c>
      <c r="I14" s="110">
        <f t="shared" si="3"/>
        <v>181726.92586000002</v>
      </c>
      <c r="J14" s="110">
        <f t="shared" si="3"/>
        <v>173110.63514999999</v>
      </c>
      <c r="K14" s="110">
        <f t="shared" si="3"/>
        <v>177587.90060999995</v>
      </c>
      <c r="L14" s="110">
        <f t="shared" si="3"/>
        <v>0</v>
      </c>
      <c r="M14" s="110">
        <f t="shared" si="3"/>
        <v>0</v>
      </c>
      <c r="N14" s="110">
        <f t="shared" si="3"/>
        <v>0</v>
      </c>
    </row>
    <row r="15" spans="1:14" ht="20.100000000000001" customHeight="1" x14ac:dyDescent="0.2">
      <c r="A15" s="160">
        <v>1</v>
      </c>
      <c r="B15" s="160" t="s">
        <v>7</v>
      </c>
      <c r="C15" s="175">
        <v>6242.3368499999997</v>
      </c>
      <c r="D15" s="175">
        <v>6240.0045899999996</v>
      </c>
      <c r="E15" s="110">
        <v>6236.7915400000002</v>
      </c>
      <c r="F15" s="110">
        <v>6235.5725400000001</v>
      </c>
      <c r="G15" s="110">
        <v>6234.4798499999997</v>
      </c>
      <c r="H15" s="110">
        <v>6234.4798499999997</v>
      </c>
      <c r="I15" s="110">
        <v>6234.4798499999997</v>
      </c>
      <c r="J15" s="110">
        <v>3484.9876200000003</v>
      </c>
      <c r="K15" s="110">
        <v>3484.9876200000003</v>
      </c>
      <c r="L15" s="110"/>
      <c r="M15" s="110"/>
      <c r="N15" s="110"/>
    </row>
    <row r="16" spans="1:14" ht="20.100000000000001" customHeight="1" x14ac:dyDescent="0.2">
      <c r="A16" s="160">
        <v>2</v>
      </c>
      <c r="B16" s="160" t="s">
        <v>5</v>
      </c>
      <c r="C16" s="175">
        <v>116435.29841</v>
      </c>
      <c r="D16" s="175">
        <v>120100.91662</v>
      </c>
      <c r="E16" s="110">
        <v>127292.16724</v>
      </c>
      <c r="F16" s="110">
        <v>125880.86873</v>
      </c>
      <c r="G16" s="110">
        <v>129208.4225</v>
      </c>
      <c r="H16" s="110">
        <v>133130.62654999999</v>
      </c>
      <c r="I16" s="110">
        <v>134459.90434000001</v>
      </c>
      <c r="J16" s="110">
        <v>128891.85186</v>
      </c>
      <c r="K16" s="110">
        <v>133401.88731999998</v>
      </c>
      <c r="L16" s="110"/>
      <c r="M16" s="110"/>
      <c r="N16" s="110"/>
    </row>
    <row r="17" spans="1:14" ht="20.100000000000001" customHeight="1" x14ac:dyDescent="0.2">
      <c r="A17" s="160">
        <v>3</v>
      </c>
      <c r="B17" s="160" t="s">
        <v>8</v>
      </c>
      <c r="C17" s="175">
        <v>180.16395</v>
      </c>
      <c r="D17" s="175">
        <v>214.08198999999999</v>
      </c>
      <c r="E17" s="110">
        <v>264.22672999999998</v>
      </c>
      <c r="F17" s="175">
        <v>306.41788000000003</v>
      </c>
      <c r="G17" s="110">
        <v>364.11840999999998</v>
      </c>
      <c r="H17" s="110">
        <v>419.67854</v>
      </c>
      <c r="I17" s="110">
        <v>479.71825000000001</v>
      </c>
      <c r="J17" s="110">
        <v>526.1801999999999</v>
      </c>
      <c r="K17" s="110">
        <v>664.58825999999999</v>
      </c>
      <c r="L17" s="110"/>
      <c r="M17" s="110"/>
      <c r="N17" s="110"/>
    </row>
    <row r="18" spans="1:14" ht="20.100000000000001" customHeight="1" x14ac:dyDescent="0.2">
      <c r="A18" s="160">
        <v>4</v>
      </c>
      <c r="B18" s="160" t="s">
        <v>66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</row>
    <row r="19" spans="1:14" ht="20.100000000000001" customHeight="1" x14ac:dyDescent="0.2">
      <c r="A19" s="163">
        <v>5</v>
      </c>
      <c r="B19" s="160" t="s">
        <v>6</v>
      </c>
      <c r="C19" s="175">
        <v>41294.515749999999</v>
      </c>
      <c r="D19" s="175">
        <v>41127.56669</v>
      </c>
      <c r="E19" s="110">
        <v>40960.617630000001</v>
      </c>
      <c r="F19" s="110">
        <v>41026.082780000004</v>
      </c>
      <c r="G19" s="110">
        <v>40832.116409999995</v>
      </c>
      <c r="H19" s="110">
        <v>40661.374080000001</v>
      </c>
      <c r="I19" s="110">
        <v>40552.823420000001</v>
      </c>
      <c r="J19" s="110">
        <v>40207.615469999997</v>
      </c>
      <c r="K19" s="110">
        <v>40036.437409999999</v>
      </c>
      <c r="L19" s="110"/>
      <c r="M19" s="110"/>
      <c r="N19" s="110"/>
    </row>
    <row r="20" spans="1:14" ht="20.100000000000001" customHeight="1" x14ac:dyDescent="0.2">
      <c r="A20" s="43" t="s">
        <v>82</v>
      </c>
      <c r="B20" s="160" t="s">
        <v>70</v>
      </c>
      <c r="C20" s="175">
        <v>2913.1056200000003</v>
      </c>
      <c r="D20" s="175">
        <v>2964.8299200000001</v>
      </c>
      <c r="E20" s="175">
        <v>2963.20075</v>
      </c>
      <c r="F20" s="167">
        <v>2962.9233100000001</v>
      </c>
      <c r="G20" s="167">
        <v>2960.9746099999998</v>
      </c>
      <c r="H20" s="167">
        <v>2942.4913799999999</v>
      </c>
      <c r="I20" s="167">
        <v>3003.86879</v>
      </c>
      <c r="J20" s="167">
        <v>3006.7923700000001</v>
      </c>
      <c r="K20" s="167">
        <v>2996.3473799999997</v>
      </c>
      <c r="L20" s="167"/>
      <c r="M20" s="167"/>
      <c r="N20" s="167"/>
    </row>
    <row r="21" spans="1:14" ht="20.100000000000001" customHeight="1" x14ac:dyDescent="0.2">
      <c r="A21" s="164"/>
      <c r="B21" s="67" t="s">
        <v>67</v>
      </c>
      <c r="C21" s="159">
        <f>C13+C14+C20</f>
        <v>103247.70572000001</v>
      </c>
      <c r="D21" s="159">
        <f t="shared" ref="D21:N21" si="4">D13+D14+D20</f>
        <v>104001.80888000001</v>
      </c>
      <c r="E21" s="159">
        <f t="shared" si="4"/>
        <v>107515.36103999999</v>
      </c>
      <c r="F21" s="159">
        <f t="shared" si="4"/>
        <v>101900.84551</v>
      </c>
      <c r="G21" s="159">
        <f t="shared" si="4"/>
        <v>103302.40037999998</v>
      </c>
      <c r="H21" s="159">
        <f t="shared" si="4"/>
        <v>107899.57806</v>
      </c>
      <c r="I21" s="159">
        <f t="shared" si="4"/>
        <v>109297.22391000002</v>
      </c>
      <c r="J21" s="159">
        <f t="shared" si="4"/>
        <v>111903.56343999998</v>
      </c>
      <c r="K21" s="159">
        <f t="shared" si="4"/>
        <v>115698.84108999996</v>
      </c>
      <c r="L21" s="159">
        <f t="shared" si="4"/>
        <v>0</v>
      </c>
      <c r="M21" s="159">
        <f t="shared" si="4"/>
        <v>0</v>
      </c>
      <c r="N21" s="159">
        <f t="shared" si="4"/>
        <v>0</v>
      </c>
    </row>
    <row r="22" spans="1:14" ht="20.100000000000001" customHeight="1" x14ac:dyDescent="0.2">
      <c r="A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20.100000000000001" customHeight="1" x14ac:dyDescent="0.2">
      <c r="A23" s="6"/>
      <c r="B23" s="25" t="s">
        <v>48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20.100000000000001" customHeight="1" x14ac:dyDescent="0.2">
      <c r="A24" s="6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20.100000000000001" customHeight="1" x14ac:dyDescent="0.2">
      <c r="A25" s="6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20.100000000000001" customHeight="1" x14ac:dyDescent="0.2">
      <c r="A26" s="7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20.100000000000001" customHeight="1" x14ac:dyDescent="0.2">
      <c r="A27" s="7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zoomScaleNormal="100" workbookViewId="0">
      <selection activeCell="B1" sqref="B1"/>
    </sheetView>
  </sheetViews>
  <sheetFormatPr defaultRowHeight="12.75" x14ac:dyDescent="0.2"/>
  <cols>
    <col min="1" max="1" width="3.7109375" customWidth="1"/>
    <col min="2" max="2" width="35.28515625" customWidth="1"/>
    <col min="3" max="14" width="11.28515625" customWidth="1"/>
  </cols>
  <sheetData>
    <row r="1" spans="1:28" ht="15" customHeight="1" thickBot="1" x14ac:dyDescent="0.25">
      <c r="A1" s="60"/>
      <c r="B1" s="35" t="str">
        <f>Cover!A9</f>
        <v>Univerzitná nemocnica Martin</v>
      </c>
      <c r="C1" s="27"/>
      <c r="D1" s="35"/>
      <c r="E1" s="35"/>
      <c r="F1" s="35"/>
      <c r="G1" s="35"/>
    </row>
    <row r="2" spans="1:28" ht="24.75" customHeight="1" thickBot="1" x14ac:dyDescent="0.25">
      <c r="A2" s="208" t="s">
        <v>0</v>
      </c>
      <c r="B2" s="209"/>
      <c r="C2" s="68" t="s">
        <v>115</v>
      </c>
      <c r="D2" s="68" t="s">
        <v>120</v>
      </c>
      <c r="E2" s="68" t="s">
        <v>121</v>
      </c>
      <c r="F2" s="68" t="s">
        <v>122</v>
      </c>
      <c r="G2" s="68" t="s">
        <v>123</v>
      </c>
      <c r="H2" s="68" t="s">
        <v>124</v>
      </c>
      <c r="I2" s="68" t="s">
        <v>126</v>
      </c>
      <c r="J2" s="68" t="s">
        <v>127</v>
      </c>
      <c r="K2" s="68" t="s">
        <v>138</v>
      </c>
      <c r="L2" s="68" t="s">
        <v>116</v>
      </c>
      <c r="M2" s="68" t="s">
        <v>117</v>
      </c>
      <c r="N2" s="69" t="s">
        <v>118</v>
      </c>
    </row>
    <row r="3" spans="1:28" ht="18" customHeight="1" x14ac:dyDescent="0.25">
      <c r="A3" s="98" t="s">
        <v>87</v>
      </c>
      <c r="B3" s="99"/>
      <c r="C3" s="100">
        <v>1478.1249299999999</v>
      </c>
      <c r="D3" s="101">
        <f>C40</f>
        <v>2655.8960900000002</v>
      </c>
      <c r="E3" s="101">
        <f t="shared" ref="E3:F3" si="0">D40</f>
        <v>2615.7386199999983</v>
      </c>
      <c r="F3" s="101">
        <f t="shared" si="0"/>
        <v>2364.4039999999986</v>
      </c>
      <c r="G3" s="101">
        <f t="shared" ref="G3" si="1">F40</f>
        <v>2436.6763799999972</v>
      </c>
      <c r="H3" s="101">
        <f t="shared" ref="H3" si="2">G40</f>
        <v>1305.4259199999979</v>
      </c>
      <c r="I3" s="101">
        <f t="shared" ref="I3" si="3">H40</f>
        <v>3895.6736599999986</v>
      </c>
      <c r="J3" s="101">
        <f t="shared" ref="J3" si="4">I40</f>
        <v>3414.7728499999976</v>
      </c>
      <c r="K3" s="101">
        <f t="shared" ref="K3" si="5">J40</f>
        <v>3413.9723499999982</v>
      </c>
      <c r="L3" s="101">
        <f t="shared" ref="L3" si="6">K40</f>
        <v>4408.0681799999984</v>
      </c>
      <c r="M3" s="101">
        <f t="shared" ref="M3" si="7">L40</f>
        <v>5248.2006099999962</v>
      </c>
      <c r="N3" s="102">
        <f>L40</f>
        <v>5248.2006099999962</v>
      </c>
    </row>
    <row r="4" spans="1:28" x14ac:dyDescent="0.2">
      <c r="A4" s="203" t="s">
        <v>56</v>
      </c>
      <c r="B4" s="204"/>
      <c r="C4" s="93"/>
      <c r="D4" s="93"/>
      <c r="E4" s="93"/>
      <c r="F4" s="93"/>
      <c r="G4" s="94"/>
      <c r="H4" s="93"/>
      <c r="I4" s="93"/>
      <c r="J4" s="95"/>
      <c r="K4" s="96"/>
      <c r="L4" s="93"/>
      <c r="M4" s="93"/>
      <c r="N4" s="97"/>
    </row>
    <row r="5" spans="1:28" ht="14.1" customHeight="1" x14ac:dyDescent="0.2">
      <c r="A5" s="55"/>
      <c r="B5" s="54" t="s">
        <v>57</v>
      </c>
      <c r="C5" s="51"/>
      <c r="D5" s="19"/>
      <c r="E5" s="19"/>
      <c r="F5" s="19"/>
      <c r="G5" s="21"/>
      <c r="H5" s="19"/>
      <c r="I5" s="21"/>
      <c r="J5" s="19"/>
      <c r="K5" s="19"/>
      <c r="L5" s="19"/>
      <c r="M5" s="19"/>
      <c r="N5" s="38"/>
      <c r="O5" s="35"/>
      <c r="Q5" s="36"/>
      <c r="R5" s="36"/>
      <c r="T5" s="36"/>
      <c r="U5" s="36"/>
      <c r="V5" s="37"/>
      <c r="W5" s="37"/>
      <c r="X5" s="37"/>
      <c r="Y5" s="37"/>
      <c r="Z5" s="37"/>
      <c r="AA5" s="37"/>
      <c r="AB5" s="37"/>
    </row>
    <row r="6" spans="1:28" ht="14.1" customHeight="1" x14ac:dyDescent="0.2">
      <c r="A6" s="55"/>
      <c r="B6" s="54" t="s">
        <v>58</v>
      </c>
      <c r="C6" s="51"/>
      <c r="D6" s="19"/>
      <c r="E6" s="19"/>
      <c r="F6" s="19"/>
      <c r="G6" s="21"/>
      <c r="H6" s="19"/>
      <c r="I6" s="21"/>
      <c r="J6" s="19"/>
      <c r="K6" s="19"/>
      <c r="L6" s="19"/>
      <c r="M6" s="19"/>
      <c r="N6" s="38"/>
      <c r="O6" s="35"/>
      <c r="V6" s="37"/>
      <c r="W6" s="37"/>
      <c r="X6" s="37"/>
      <c r="Y6" s="37"/>
      <c r="Z6" s="37"/>
      <c r="AA6" s="37"/>
      <c r="AB6" s="37"/>
    </row>
    <row r="7" spans="1:28" ht="14.1" customHeight="1" x14ac:dyDescent="0.2">
      <c r="A7" s="55"/>
      <c r="B7" s="54" t="s">
        <v>59</v>
      </c>
      <c r="C7" s="51"/>
      <c r="D7" s="19"/>
      <c r="E7" s="19"/>
      <c r="F7" s="19"/>
      <c r="G7" s="21"/>
      <c r="H7" s="19"/>
      <c r="I7" s="21"/>
      <c r="J7" s="19"/>
      <c r="K7" s="19"/>
      <c r="L7" s="19"/>
      <c r="M7" s="19"/>
      <c r="N7" s="38"/>
      <c r="O7" s="35"/>
      <c r="V7" s="37"/>
      <c r="W7" s="37"/>
      <c r="X7" s="37"/>
      <c r="Y7" s="37"/>
      <c r="Z7" s="37"/>
      <c r="AA7" s="37"/>
      <c r="AB7" s="37"/>
    </row>
    <row r="8" spans="1:28" ht="14.1" customHeight="1" thickBot="1" x14ac:dyDescent="0.25">
      <c r="A8" s="61"/>
      <c r="B8" s="62" t="s">
        <v>63</v>
      </c>
      <c r="C8" s="63"/>
      <c r="D8" s="64"/>
      <c r="E8" s="64"/>
      <c r="F8" s="64"/>
      <c r="G8" s="65"/>
      <c r="H8" s="64"/>
      <c r="I8" s="65"/>
      <c r="J8" s="64"/>
      <c r="K8" s="64"/>
      <c r="L8" s="64"/>
      <c r="M8" s="64"/>
      <c r="N8" s="66"/>
      <c r="O8" s="35"/>
      <c r="Q8" s="36"/>
      <c r="V8" s="37"/>
      <c r="W8" s="37"/>
      <c r="X8" s="37"/>
      <c r="Y8" s="37"/>
      <c r="Z8" s="37"/>
      <c r="AA8" s="37"/>
      <c r="AB8" s="37"/>
    </row>
    <row r="9" spans="1:28" ht="14.1" customHeight="1" x14ac:dyDescent="0.2">
      <c r="A9" s="72" t="s">
        <v>34</v>
      </c>
      <c r="B9" s="73"/>
      <c r="C9" s="105">
        <f>C17</f>
        <v>12555.812819999999</v>
      </c>
      <c r="D9" s="105">
        <f t="shared" ref="D9:N9" si="8">D17</f>
        <v>10370.446299999998</v>
      </c>
      <c r="E9" s="105">
        <f t="shared" si="8"/>
        <v>11335.57899</v>
      </c>
      <c r="F9" s="105">
        <f t="shared" si="8"/>
        <v>11663.749659999999</v>
      </c>
      <c r="G9" s="105">
        <f t="shared" si="8"/>
        <v>10385.843870000001</v>
      </c>
      <c r="H9" s="105">
        <f t="shared" si="8"/>
        <v>12746.509389999999</v>
      </c>
      <c r="I9" s="105">
        <f t="shared" si="8"/>
        <v>13576.33705</v>
      </c>
      <c r="J9" s="105">
        <f t="shared" si="8"/>
        <v>12656.47356</v>
      </c>
      <c r="K9" s="105">
        <f t="shared" si="8"/>
        <v>14456.092989999999</v>
      </c>
      <c r="L9" s="105">
        <f t="shared" si="8"/>
        <v>13563.785470000001</v>
      </c>
      <c r="M9" s="105">
        <f t="shared" si="8"/>
        <v>0</v>
      </c>
      <c r="N9" s="168">
        <f t="shared" si="8"/>
        <v>0</v>
      </c>
    </row>
    <row r="10" spans="1:28" ht="14.1" customHeight="1" x14ac:dyDescent="0.2">
      <c r="A10" s="29"/>
      <c r="B10" s="54" t="s">
        <v>13</v>
      </c>
      <c r="C10" s="20">
        <v>7922.8777</v>
      </c>
      <c r="D10" s="21">
        <v>6798.7265499999994</v>
      </c>
      <c r="E10" s="21">
        <v>7277.1907100000008</v>
      </c>
      <c r="F10" s="19">
        <v>8193.5018600000003</v>
      </c>
      <c r="G10" s="21">
        <v>6923.5950700000003</v>
      </c>
      <c r="H10" s="19">
        <v>7243.4146000000001</v>
      </c>
      <c r="I10" s="19">
        <v>8952.4017999999996</v>
      </c>
      <c r="J10" s="19">
        <v>7993.6504099999993</v>
      </c>
      <c r="K10" s="19">
        <v>9517.9183799999992</v>
      </c>
      <c r="L10" s="19">
        <v>8745.4947300000003</v>
      </c>
      <c r="M10" s="19"/>
      <c r="N10" s="38"/>
      <c r="Q10" s="36"/>
      <c r="V10" s="37"/>
      <c r="W10" s="37"/>
      <c r="X10" s="37"/>
      <c r="Y10" s="37"/>
      <c r="Z10" s="37"/>
      <c r="AA10" s="37"/>
      <c r="AB10" s="37"/>
    </row>
    <row r="11" spans="1:28" ht="14.1" customHeight="1" x14ac:dyDescent="0.2">
      <c r="A11" s="29"/>
      <c r="B11" s="54" t="s">
        <v>14</v>
      </c>
      <c r="C11" s="20">
        <v>2489.1650299999997</v>
      </c>
      <c r="D11" s="21">
        <v>2419.2470000000003</v>
      </c>
      <c r="E11" s="21">
        <v>2910.07771</v>
      </c>
      <c r="F11" s="19">
        <v>2408.1927500000002</v>
      </c>
      <c r="G11" s="21">
        <v>2292.0810800000004</v>
      </c>
      <c r="H11" s="19">
        <v>3903.3046600000002</v>
      </c>
      <c r="I11" s="19">
        <v>3247.5493099999999</v>
      </c>
      <c r="J11" s="19">
        <v>3275.45687</v>
      </c>
      <c r="K11" s="19">
        <v>3704.3238900000001</v>
      </c>
      <c r="L11" s="19">
        <f>3.17904+3000</f>
        <v>3003.17904</v>
      </c>
      <c r="M11" s="19"/>
      <c r="N11" s="38"/>
      <c r="V11" s="37"/>
      <c r="W11" s="37"/>
      <c r="X11" s="37"/>
      <c r="Y11" s="37"/>
      <c r="Z11" s="37"/>
      <c r="AA11" s="37"/>
      <c r="AB11" s="37"/>
    </row>
    <row r="12" spans="1:28" ht="14.1" customHeight="1" x14ac:dyDescent="0.2">
      <c r="A12" s="29"/>
      <c r="B12" s="54" t="s">
        <v>15</v>
      </c>
      <c r="C12" s="20">
        <v>847.8318099999999</v>
      </c>
      <c r="D12" s="21">
        <v>828.88841000000002</v>
      </c>
      <c r="E12" s="21">
        <v>1052.1844599999999</v>
      </c>
      <c r="F12" s="19">
        <v>860.22610999999995</v>
      </c>
      <c r="G12" s="21">
        <v>863.70767000000001</v>
      </c>
      <c r="H12" s="19">
        <v>995.67534000000012</v>
      </c>
      <c r="I12" s="19">
        <v>1122.36159</v>
      </c>
      <c r="J12" s="19">
        <v>1131.34267</v>
      </c>
      <c r="K12" s="19">
        <v>1108.3936500000002</v>
      </c>
      <c r="L12" s="19">
        <v>1137.5835999999999</v>
      </c>
      <c r="M12" s="19"/>
      <c r="N12" s="38"/>
      <c r="P12" s="205"/>
      <c r="Q12" s="205"/>
      <c r="V12" s="37"/>
      <c r="W12" s="37"/>
      <c r="X12" s="37"/>
      <c r="Y12" s="37"/>
      <c r="Z12" s="37"/>
      <c r="AA12" s="37"/>
      <c r="AB12" s="37"/>
    </row>
    <row r="13" spans="1:28" ht="14.1" customHeight="1" x14ac:dyDescent="0.2">
      <c r="A13" s="74"/>
      <c r="B13" s="75" t="s">
        <v>35</v>
      </c>
      <c r="C13" s="76">
        <f>C10+C11+C12</f>
        <v>11259.874539999999</v>
      </c>
      <c r="D13" s="76">
        <f t="shared" ref="D13:N13" si="9">D10+D11+D12</f>
        <v>10046.861959999998</v>
      </c>
      <c r="E13" s="76">
        <f t="shared" si="9"/>
        <v>11239.452880000001</v>
      </c>
      <c r="F13" s="76">
        <f t="shared" si="9"/>
        <v>11461.92072</v>
      </c>
      <c r="G13" s="76">
        <f t="shared" si="9"/>
        <v>10079.383820000001</v>
      </c>
      <c r="H13" s="76">
        <f t="shared" si="9"/>
        <v>12142.3946</v>
      </c>
      <c r="I13" s="76">
        <f t="shared" si="9"/>
        <v>13322.3127</v>
      </c>
      <c r="J13" s="76">
        <f t="shared" si="9"/>
        <v>12400.44995</v>
      </c>
      <c r="K13" s="76">
        <f t="shared" si="9"/>
        <v>14330.635919999999</v>
      </c>
      <c r="L13" s="76">
        <f t="shared" si="9"/>
        <v>12886.257370000001</v>
      </c>
      <c r="M13" s="76">
        <f t="shared" si="9"/>
        <v>0</v>
      </c>
      <c r="N13" s="77">
        <f t="shared" si="9"/>
        <v>0</v>
      </c>
    </row>
    <row r="14" spans="1:28" ht="14.1" customHeight="1" x14ac:dyDescent="0.2">
      <c r="A14" s="29"/>
      <c r="B14" s="54" t="s">
        <v>36</v>
      </c>
      <c r="C14" s="20">
        <v>1295.9382800000005</v>
      </c>
      <c r="D14" s="21">
        <v>323.58433999999994</v>
      </c>
      <c r="E14" s="21">
        <v>96.126109999999983</v>
      </c>
      <c r="F14" s="19">
        <v>201.82894000000005</v>
      </c>
      <c r="G14" s="21">
        <v>306.46004999999997</v>
      </c>
      <c r="H14" s="19">
        <v>604.11479000000031</v>
      </c>
      <c r="I14" s="19">
        <v>254.02435</v>
      </c>
      <c r="J14" s="34">
        <v>256.02360999999996</v>
      </c>
      <c r="K14" s="19">
        <v>125.45706999999997</v>
      </c>
      <c r="L14" s="19">
        <v>677.52809999999999</v>
      </c>
      <c r="M14" s="19"/>
      <c r="N14" s="38"/>
      <c r="P14" s="36"/>
      <c r="Q14" s="36"/>
      <c r="V14" s="37"/>
      <c r="W14" s="37"/>
      <c r="X14" s="37"/>
      <c r="Y14" s="37"/>
      <c r="Z14" s="37"/>
      <c r="AA14" s="37"/>
      <c r="AB14" s="37"/>
    </row>
    <row r="15" spans="1:28" ht="14.1" customHeight="1" x14ac:dyDescent="0.2">
      <c r="A15" s="29"/>
      <c r="B15" s="54" t="s">
        <v>61</v>
      </c>
      <c r="C15" s="52">
        <v>0</v>
      </c>
      <c r="D15" s="21">
        <v>0</v>
      </c>
      <c r="E15" s="21">
        <v>0</v>
      </c>
      <c r="F15" s="19">
        <v>0</v>
      </c>
      <c r="G15" s="21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/>
      <c r="N15" s="38"/>
      <c r="O15" s="35"/>
      <c r="P15" s="36"/>
      <c r="Q15" s="36"/>
      <c r="V15" s="37"/>
      <c r="W15" s="37"/>
      <c r="X15" s="37"/>
      <c r="Y15" s="37"/>
      <c r="Z15" s="37"/>
      <c r="AA15" s="37"/>
      <c r="AB15" s="37"/>
    </row>
    <row r="16" spans="1:28" ht="14.1" customHeight="1" x14ac:dyDescent="0.2">
      <c r="A16" s="29"/>
      <c r="B16" s="54" t="s">
        <v>60</v>
      </c>
      <c r="C16" s="52">
        <v>0</v>
      </c>
      <c r="D16" s="21">
        <v>0</v>
      </c>
      <c r="E16" s="21">
        <v>0</v>
      </c>
      <c r="F16" s="19">
        <v>0</v>
      </c>
      <c r="G16" s="21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/>
      <c r="N16" s="38"/>
      <c r="O16" s="35"/>
      <c r="P16" s="36"/>
      <c r="Q16" s="36"/>
      <c r="V16" s="37"/>
      <c r="W16" s="37"/>
      <c r="X16" s="37"/>
      <c r="Y16" s="37"/>
      <c r="Z16" s="37"/>
      <c r="AA16" s="37"/>
      <c r="AB16" s="37"/>
    </row>
    <row r="17" spans="1:28" ht="14.1" customHeight="1" thickBot="1" x14ac:dyDescent="0.25">
      <c r="A17" s="85"/>
      <c r="B17" s="86" t="s">
        <v>64</v>
      </c>
      <c r="C17" s="87">
        <f>SUM(C13:C16)</f>
        <v>12555.812819999999</v>
      </c>
      <c r="D17" s="87">
        <f t="shared" ref="D17:N17" si="10">SUM(D13:D16)</f>
        <v>10370.446299999998</v>
      </c>
      <c r="E17" s="87">
        <f t="shared" si="10"/>
        <v>11335.57899</v>
      </c>
      <c r="F17" s="87">
        <f t="shared" si="10"/>
        <v>11663.749659999999</v>
      </c>
      <c r="G17" s="87">
        <f t="shared" si="10"/>
        <v>10385.843870000001</v>
      </c>
      <c r="H17" s="87">
        <f t="shared" si="10"/>
        <v>12746.509389999999</v>
      </c>
      <c r="I17" s="87">
        <f t="shared" si="10"/>
        <v>13576.33705</v>
      </c>
      <c r="J17" s="87">
        <f t="shared" si="10"/>
        <v>12656.47356</v>
      </c>
      <c r="K17" s="87">
        <f t="shared" si="10"/>
        <v>14456.092989999999</v>
      </c>
      <c r="L17" s="87">
        <f t="shared" si="10"/>
        <v>13563.785470000001</v>
      </c>
      <c r="M17" s="87">
        <f t="shared" si="10"/>
        <v>0</v>
      </c>
      <c r="N17" s="88">
        <f t="shared" si="10"/>
        <v>0</v>
      </c>
    </row>
    <row r="18" spans="1:28" ht="14.1" customHeight="1" x14ac:dyDescent="0.2">
      <c r="A18" s="70" t="s">
        <v>37</v>
      </c>
      <c r="B18" s="71"/>
      <c r="C18" s="84">
        <f>C38</f>
        <v>11378.041659999999</v>
      </c>
      <c r="D18" s="84">
        <f t="shared" ref="D18:N18" si="11">D38</f>
        <v>10410.60377</v>
      </c>
      <c r="E18" s="84">
        <f t="shared" si="11"/>
        <v>11586.91361</v>
      </c>
      <c r="F18" s="84">
        <f t="shared" si="11"/>
        <v>11591.477280000001</v>
      </c>
      <c r="G18" s="84">
        <f t="shared" si="11"/>
        <v>11517.09433</v>
      </c>
      <c r="H18" s="84">
        <f t="shared" si="11"/>
        <v>10156.261649999999</v>
      </c>
      <c r="I18" s="84">
        <f t="shared" si="11"/>
        <v>14057.237860000001</v>
      </c>
      <c r="J18" s="84">
        <f t="shared" si="11"/>
        <v>12657.27406</v>
      </c>
      <c r="K18" s="84">
        <f t="shared" si="11"/>
        <v>13461.997159999999</v>
      </c>
      <c r="L18" s="84">
        <f t="shared" si="11"/>
        <v>12723.653040000001</v>
      </c>
      <c r="M18" s="84">
        <f t="shared" si="11"/>
        <v>0</v>
      </c>
      <c r="N18" s="169">
        <f t="shared" si="11"/>
        <v>0</v>
      </c>
    </row>
    <row r="19" spans="1:28" ht="14.1" customHeight="1" x14ac:dyDescent="0.2">
      <c r="A19" s="30"/>
      <c r="B19" s="56" t="s">
        <v>89</v>
      </c>
      <c r="C19" s="20">
        <v>5663.484300000001</v>
      </c>
      <c r="D19" s="21">
        <v>5698.8390900000004</v>
      </c>
      <c r="E19" s="21">
        <v>5560.8354600000002</v>
      </c>
      <c r="F19" s="21">
        <v>5830.2223300000005</v>
      </c>
      <c r="G19" s="21">
        <v>5755.1693499999992</v>
      </c>
      <c r="H19" s="21">
        <v>5913.9900599999992</v>
      </c>
      <c r="I19" s="21">
        <v>6591.6865800000005</v>
      </c>
      <c r="J19" s="21">
        <v>6012.9063299999998</v>
      </c>
      <c r="K19" s="19">
        <v>6132.8711299999995</v>
      </c>
      <c r="L19" s="21">
        <v>5993.9254600000004</v>
      </c>
      <c r="M19" s="21"/>
      <c r="N19" s="39"/>
      <c r="P19" s="40"/>
      <c r="V19" s="37"/>
      <c r="W19" s="37"/>
      <c r="X19" s="37"/>
      <c r="Y19" s="37"/>
      <c r="Z19" s="37"/>
      <c r="AA19" s="37"/>
      <c r="AB19" s="37"/>
    </row>
    <row r="20" spans="1:28" ht="14.1" customHeight="1" x14ac:dyDescent="0.2">
      <c r="A20" s="31"/>
      <c r="B20" s="57" t="s">
        <v>90</v>
      </c>
      <c r="C20" s="20">
        <v>1450.8435099999997</v>
      </c>
      <c r="D20" s="21">
        <v>1540.5282599999998</v>
      </c>
      <c r="E20" s="21">
        <v>1493.7093199999999</v>
      </c>
      <c r="F20" s="21">
        <v>1567.6207200000001</v>
      </c>
      <c r="G20" s="21">
        <v>1548.6576400000001</v>
      </c>
      <c r="H20" s="21">
        <v>1582.2816599999999</v>
      </c>
      <c r="I20" s="21">
        <v>876.47158999999999</v>
      </c>
      <c r="J20" s="21">
        <v>1592.9427200000002</v>
      </c>
      <c r="K20" s="19">
        <v>1614.8817099999999</v>
      </c>
      <c r="L20" s="21">
        <v>1587.8540999999998</v>
      </c>
      <c r="M20" s="21"/>
      <c r="N20" s="39"/>
      <c r="P20" s="40"/>
      <c r="V20" s="37"/>
      <c r="W20" s="37"/>
      <c r="X20" s="37"/>
      <c r="Y20" s="37"/>
      <c r="Z20" s="37"/>
      <c r="AA20" s="37"/>
      <c r="AB20" s="37"/>
    </row>
    <row r="21" spans="1:28" ht="14.1" customHeight="1" x14ac:dyDescent="0.2">
      <c r="A21" s="30"/>
      <c r="B21" s="56" t="s">
        <v>38</v>
      </c>
      <c r="C21" s="20">
        <v>0</v>
      </c>
      <c r="D21" s="21">
        <v>5.4390599999999996</v>
      </c>
      <c r="E21" s="21">
        <v>0</v>
      </c>
      <c r="F21" s="21">
        <v>3.3768000000000002</v>
      </c>
      <c r="G21" s="21">
        <v>0</v>
      </c>
      <c r="H21" s="21">
        <v>0</v>
      </c>
      <c r="I21" s="21">
        <v>3.2079599999999999</v>
      </c>
      <c r="J21" s="41">
        <v>3.7220399999999998</v>
      </c>
      <c r="K21" s="19">
        <v>4.3188300000000002</v>
      </c>
      <c r="L21" s="21">
        <v>0.15228</v>
      </c>
      <c r="M21" s="21"/>
      <c r="N21" s="39"/>
      <c r="V21" s="37"/>
      <c r="W21" s="37"/>
      <c r="X21" s="37"/>
      <c r="Y21" s="37"/>
      <c r="Z21" s="37"/>
      <c r="AA21" s="37"/>
      <c r="AB21" s="37"/>
    </row>
    <row r="22" spans="1:28" ht="14.1" customHeight="1" x14ac:dyDescent="0.2">
      <c r="A22" s="78"/>
      <c r="B22" s="79" t="s">
        <v>39</v>
      </c>
      <c r="C22" s="80">
        <f>SUM(C19:C21)</f>
        <v>7114.3278100000007</v>
      </c>
      <c r="D22" s="80">
        <f t="shared" ref="D22:N22" si="12">SUM(D19:D21)</f>
        <v>7244.8064100000001</v>
      </c>
      <c r="E22" s="80">
        <f t="shared" si="12"/>
        <v>7054.5447800000002</v>
      </c>
      <c r="F22" s="80">
        <f t="shared" si="12"/>
        <v>7401.2198500000004</v>
      </c>
      <c r="G22" s="80">
        <f t="shared" si="12"/>
        <v>7303.8269899999996</v>
      </c>
      <c r="H22" s="80">
        <f t="shared" si="12"/>
        <v>7496.2717199999988</v>
      </c>
      <c r="I22" s="80">
        <f t="shared" si="12"/>
        <v>7471.3661300000003</v>
      </c>
      <c r="J22" s="80">
        <f t="shared" si="12"/>
        <v>7609.5710899999995</v>
      </c>
      <c r="K22" s="80">
        <f t="shared" si="12"/>
        <v>7752.0716699999994</v>
      </c>
      <c r="L22" s="80">
        <f t="shared" si="12"/>
        <v>7581.9318400000002</v>
      </c>
      <c r="M22" s="80">
        <f t="shared" si="12"/>
        <v>0</v>
      </c>
      <c r="N22" s="81">
        <f t="shared" si="12"/>
        <v>0</v>
      </c>
    </row>
    <row r="23" spans="1:28" ht="14.1" customHeight="1" x14ac:dyDescent="0.2">
      <c r="A23" s="32"/>
      <c r="B23" s="56" t="s">
        <v>21</v>
      </c>
      <c r="C23" s="20">
        <v>2304.1300100000003</v>
      </c>
      <c r="D23" s="21">
        <v>1639.11626</v>
      </c>
      <c r="E23" s="21">
        <v>1883.92248</v>
      </c>
      <c r="F23" s="21">
        <v>1645.5879200000004</v>
      </c>
      <c r="G23" s="21">
        <v>2189.1926200000003</v>
      </c>
      <c r="H23" s="21">
        <v>291.58772999999997</v>
      </c>
      <c r="I23" s="21">
        <v>2401.8909200000003</v>
      </c>
      <c r="J23" s="19">
        <v>2006.2607699999999</v>
      </c>
      <c r="K23" s="19">
        <v>2160.4426899999999</v>
      </c>
      <c r="L23" s="21">
        <v>1909.76475</v>
      </c>
      <c r="M23" s="21"/>
      <c r="N23" s="39"/>
      <c r="V23" s="37"/>
      <c r="W23" s="37"/>
      <c r="X23" s="37"/>
      <c r="Y23" s="37"/>
      <c r="Z23" s="37"/>
      <c r="AA23" s="37"/>
      <c r="AB23" s="37"/>
    </row>
    <row r="24" spans="1:28" ht="14.1" customHeight="1" x14ac:dyDescent="0.2">
      <c r="A24" s="32"/>
      <c r="B24" s="56" t="s">
        <v>83</v>
      </c>
      <c r="C24" s="20">
        <v>151.57751000000002</v>
      </c>
      <c r="D24" s="21">
        <v>124.67325</v>
      </c>
      <c r="E24" s="21">
        <v>137.45546999999999</v>
      </c>
      <c r="F24" s="21">
        <v>136.50689000000003</v>
      </c>
      <c r="G24" s="21">
        <v>142.16273999999999</v>
      </c>
      <c r="H24" s="21">
        <v>120.99052</v>
      </c>
      <c r="I24" s="21">
        <v>216.09052999999997</v>
      </c>
      <c r="J24" s="19">
        <v>0</v>
      </c>
      <c r="K24" s="19">
        <v>118.45537000000002</v>
      </c>
      <c r="L24" s="21">
        <v>101.69155000000001</v>
      </c>
      <c r="M24" s="21"/>
      <c r="N24" s="39"/>
      <c r="V24" s="37"/>
      <c r="W24" s="37"/>
      <c r="X24" s="37"/>
      <c r="Y24" s="37"/>
      <c r="Z24" s="37"/>
      <c r="AA24" s="37"/>
      <c r="AB24" s="37"/>
    </row>
    <row r="25" spans="1:28" ht="14.1" customHeight="1" x14ac:dyDescent="0.2">
      <c r="A25" s="32"/>
      <c r="B25" s="56" t="s">
        <v>84</v>
      </c>
      <c r="C25" s="20">
        <v>78.407210000000006</v>
      </c>
      <c r="D25" s="21">
        <v>18.100750000000001</v>
      </c>
      <c r="E25" s="21">
        <v>48.645509999999994</v>
      </c>
      <c r="F25" s="21">
        <v>83.374210000000005</v>
      </c>
      <c r="G25" s="21">
        <v>198.52304000000001</v>
      </c>
      <c r="H25" s="21">
        <v>65.492450000000005</v>
      </c>
      <c r="I25" s="21">
        <v>203.26546000000002</v>
      </c>
      <c r="J25" s="19">
        <v>28.760570000000001</v>
      </c>
      <c r="K25" s="19">
        <v>161.56308999999999</v>
      </c>
      <c r="L25" s="21">
        <v>208.60799000000003</v>
      </c>
      <c r="M25" s="21"/>
      <c r="N25" s="39"/>
      <c r="V25" s="37"/>
      <c r="W25" s="37"/>
      <c r="X25" s="37"/>
      <c r="Y25" s="37"/>
      <c r="Z25" s="37"/>
      <c r="AA25" s="37"/>
      <c r="AB25" s="37"/>
    </row>
    <row r="26" spans="1:28" ht="14.1" customHeight="1" x14ac:dyDescent="0.2">
      <c r="A26" s="32"/>
      <c r="B26" s="56" t="s">
        <v>86</v>
      </c>
      <c r="C26" s="20">
        <v>688.80966999999987</v>
      </c>
      <c r="D26" s="21">
        <v>129.91812000000002</v>
      </c>
      <c r="E26" s="21">
        <v>667.87230999999997</v>
      </c>
      <c r="F26" s="21">
        <v>522.65431000000001</v>
      </c>
      <c r="G26" s="21">
        <v>261.43696</v>
      </c>
      <c r="H26" s="21">
        <v>779.2095700000001</v>
      </c>
      <c r="I26" s="21">
        <v>2185.4077499999999</v>
      </c>
      <c r="J26" s="19">
        <v>1454.6959900000002</v>
      </c>
      <c r="K26" s="19">
        <v>1327.2743799999998</v>
      </c>
      <c r="L26" s="21">
        <v>1346.2850599999999</v>
      </c>
      <c r="M26" s="21"/>
      <c r="N26" s="39"/>
      <c r="V26" s="37"/>
      <c r="W26" s="37"/>
      <c r="X26" s="37"/>
      <c r="Y26" s="37"/>
      <c r="Z26" s="37"/>
      <c r="AA26" s="37"/>
      <c r="AB26" s="37"/>
    </row>
    <row r="27" spans="1:28" ht="14.1" customHeight="1" x14ac:dyDescent="0.2">
      <c r="A27" s="32"/>
      <c r="B27" s="56" t="s">
        <v>22</v>
      </c>
      <c r="C27" s="20">
        <v>296.66482000000008</v>
      </c>
      <c r="D27" s="21">
        <v>155.11607000000001</v>
      </c>
      <c r="E27" s="21">
        <v>264.12146999999999</v>
      </c>
      <c r="F27" s="21">
        <v>234.71666000000008</v>
      </c>
      <c r="G27" s="21">
        <v>267.10449999999997</v>
      </c>
      <c r="H27" s="21">
        <v>279.56918000000007</v>
      </c>
      <c r="I27" s="21">
        <v>442.35641000000004</v>
      </c>
      <c r="J27" s="19">
        <v>179.69091</v>
      </c>
      <c r="K27" s="19">
        <v>296.10651000000001</v>
      </c>
      <c r="L27" s="21">
        <v>198.46639999999999</v>
      </c>
      <c r="M27" s="21"/>
      <c r="N27" s="39"/>
      <c r="Y27" s="40"/>
      <c r="AB27" s="37"/>
    </row>
    <row r="28" spans="1:28" ht="14.1" customHeight="1" x14ac:dyDescent="0.2">
      <c r="A28" s="78"/>
      <c r="B28" s="79" t="s">
        <v>23</v>
      </c>
      <c r="C28" s="80">
        <f t="shared" ref="C28:E28" si="13">SUM(C23:C27)</f>
        <v>3519.5892199999998</v>
      </c>
      <c r="D28" s="80">
        <f t="shared" si="13"/>
        <v>2066.92445</v>
      </c>
      <c r="E28" s="80">
        <f t="shared" si="13"/>
        <v>3002.0172400000001</v>
      </c>
      <c r="F28" s="80">
        <f t="shared" ref="F28:N28" si="14">SUM(F23:F27)</f>
        <v>2622.8399900000004</v>
      </c>
      <c r="G28" s="80">
        <f t="shared" si="14"/>
        <v>3058.4198600000004</v>
      </c>
      <c r="H28" s="80">
        <f t="shared" si="14"/>
        <v>1536.8494500000002</v>
      </c>
      <c r="I28" s="80">
        <f t="shared" si="14"/>
        <v>5449.0110700000005</v>
      </c>
      <c r="J28" s="80">
        <f t="shared" si="14"/>
        <v>3669.4082399999998</v>
      </c>
      <c r="K28" s="80">
        <f t="shared" si="14"/>
        <v>4063.84204</v>
      </c>
      <c r="L28" s="80">
        <f t="shared" si="14"/>
        <v>3764.8157500000002</v>
      </c>
      <c r="M28" s="80">
        <f t="shared" si="14"/>
        <v>0</v>
      </c>
      <c r="N28" s="81">
        <f t="shared" si="14"/>
        <v>0</v>
      </c>
      <c r="O28" s="42"/>
    </row>
    <row r="29" spans="1:28" ht="14.1" customHeight="1" x14ac:dyDescent="0.2">
      <c r="A29" s="29"/>
      <c r="B29" s="56" t="s">
        <v>40</v>
      </c>
      <c r="C29" s="52">
        <v>59.443910000000002</v>
      </c>
      <c r="D29" s="21">
        <v>406.53621000000004</v>
      </c>
      <c r="E29" s="21">
        <v>494.96276</v>
      </c>
      <c r="F29" s="21">
        <v>299.68432000000001</v>
      </c>
      <c r="G29" s="21">
        <v>186.09832</v>
      </c>
      <c r="H29" s="21">
        <v>126.77179</v>
      </c>
      <c r="I29" s="21">
        <v>185.38279000000003</v>
      </c>
      <c r="J29" s="19">
        <v>166.05744000000001</v>
      </c>
      <c r="K29" s="19">
        <v>176.18717000000001</v>
      </c>
      <c r="L29" s="21">
        <v>219.99682000000001</v>
      </c>
      <c r="M29" s="21"/>
      <c r="N29" s="39"/>
      <c r="O29" s="42"/>
      <c r="AB29" s="37"/>
    </row>
    <row r="30" spans="1:28" ht="14.1" customHeight="1" x14ac:dyDescent="0.2">
      <c r="A30" s="32"/>
      <c r="B30" s="56" t="s">
        <v>41</v>
      </c>
      <c r="C30" s="20">
        <v>11.304889999999999</v>
      </c>
      <c r="D30" s="21">
        <v>1.9645999999999999</v>
      </c>
      <c r="E30" s="21">
        <v>9.4947900000000001</v>
      </c>
      <c r="F30" s="21">
        <v>11.23302</v>
      </c>
      <c r="G30" s="21">
        <v>1.51797</v>
      </c>
      <c r="H30" s="21">
        <v>11.43988</v>
      </c>
      <c r="I30" s="21">
        <v>13.320819999999999</v>
      </c>
      <c r="J30" s="19">
        <v>10.755000000000001</v>
      </c>
      <c r="K30" s="19">
        <v>0</v>
      </c>
      <c r="L30" s="21">
        <v>8.3138400000000008</v>
      </c>
      <c r="M30" s="21"/>
      <c r="N30" s="39"/>
      <c r="O30" s="42"/>
      <c r="AB30" s="37"/>
    </row>
    <row r="31" spans="1:28" ht="14.1" customHeight="1" x14ac:dyDescent="0.2">
      <c r="A31" s="32"/>
      <c r="B31" s="56" t="s">
        <v>42</v>
      </c>
      <c r="C31" s="20">
        <v>29.47878</v>
      </c>
      <c r="D31" s="21">
        <v>11.779380000000002</v>
      </c>
      <c r="E31" s="21">
        <v>29.041950000000003</v>
      </c>
      <c r="F31" s="21">
        <v>45.232430000000001</v>
      </c>
      <c r="G31" s="21">
        <v>37.014040000000001</v>
      </c>
      <c r="H31" s="21">
        <v>62.943290000000005</v>
      </c>
      <c r="I31" s="21">
        <v>73.286680000000004</v>
      </c>
      <c r="J31" s="19">
        <v>27.209</v>
      </c>
      <c r="K31" s="19">
        <v>57.084689999999995</v>
      </c>
      <c r="L31" s="21">
        <v>35.145089999999996</v>
      </c>
      <c r="M31" s="21"/>
      <c r="N31" s="39"/>
      <c r="O31" s="42"/>
      <c r="Y31" s="40"/>
      <c r="AB31" s="37"/>
    </row>
    <row r="32" spans="1:28" ht="14.1" customHeight="1" x14ac:dyDescent="0.2">
      <c r="A32" s="32"/>
      <c r="B32" s="56" t="s">
        <v>43</v>
      </c>
      <c r="C32" s="20">
        <v>6.6631599999999995</v>
      </c>
      <c r="D32" s="21">
        <v>9.1259599999999992</v>
      </c>
      <c r="E32" s="21">
        <v>7.7351599999999996</v>
      </c>
      <c r="F32" s="21">
        <v>40.432600000000001</v>
      </c>
      <c r="G32" s="21">
        <v>24.268899999999999</v>
      </c>
      <c r="H32" s="21">
        <v>8.9919599999999988</v>
      </c>
      <c r="I32" s="21">
        <v>6.4974400000000001</v>
      </c>
      <c r="J32" s="19">
        <v>29.142600000000002</v>
      </c>
      <c r="K32" s="19">
        <v>10.16484</v>
      </c>
      <c r="L32" s="21">
        <v>9.1812000000000005</v>
      </c>
      <c r="M32" s="21"/>
      <c r="N32" s="39"/>
      <c r="O32" s="42"/>
      <c r="AB32" s="37"/>
    </row>
    <row r="33" spans="1:28" ht="14.1" customHeight="1" x14ac:dyDescent="0.2">
      <c r="A33" s="32"/>
      <c r="B33" s="56" t="s">
        <v>44</v>
      </c>
      <c r="C33" s="20">
        <v>36.266400000000004</v>
      </c>
      <c r="D33" s="21">
        <v>2.4984999999999999</v>
      </c>
      <c r="E33" s="21">
        <v>24.61504</v>
      </c>
      <c r="F33" s="21">
        <v>6.9140399999999991</v>
      </c>
      <c r="G33" s="21">
        <v>26.371080000000003</v>
      </c>
      <c r="H33" s="21">
        <v>19.414339999999999</v>
      </c>
      <c r="I33" s="21">
        <v>32.695329999999998</v>
      </c>
      <c r="J33" s="19">
        <v>16.879249999999999</v>
      </c>
      <c r="K33" s="19">
        <v>187.24594999999999</v>
      </c>
      <c r="L33" s="21">
        <v>9.2835099999999997</v>
      </c>
      <c r="M33" s="21"/>
      <c r="N33" s="39"/>
      <c r="AB33" s="37"/>
    </row>
    <row r="34" spans="1:28" ht="14.1" customHeight="1" x14ac:dyDescent="0.2">
      <c r="A34" s="78"/>
      <c r="B34" s="79" t="s">
        <v>45</v>
      </c>
      <c r="C34" s="82">
        <f>SUM(C30:C33)</f>
        <v>83.71323000000001</v>
      </c>
      <c r="D34" s="82">
        <f t="shared" ref="D34:F34" si="15">SUM(D30:D33)</f>
        <v>25.36844</v>
      </c>
      <c r="E34" s="82">
        <f t="shared" si="15"/>
        <v>70.88694000000001</v>
      </c>
      <c r="F34" s="82">
        <f t="shared" si="15"/>
        <v>103.81209000000001</v>
      </c>
      <c r="G34" s="82">
        <f t="shared" ref="G34:N34" si="16">SUM(G30:G33)</f>
        <v>89.171990000000008</v>
      </c>
      <c r="H34" s="82">
        <f t="shared" si="16"/>
        <v>102.78947000000001</v>
      </c>
      <c r="I34" s="82">
        <f t="shared" si="16"/>
        <v>125.80027</v>
      </c>
      <c r="J34" s="82">
        <f t="shared" si="16"/>
        <v>83.985849999999999</v>
      </c>
      <c r="K34" s="82">
        <f t="shared" si="16"/>
        <v>254.49547999999999</v>
      </c>
      <c r="L34" s="82">
        <f t="shared" si="16"/>
        <v>61.923639999999999</v>
      </c>
      <c r="M34" s="82">
        <f t="shared" si="16"/>
        <v>0</v>
      </c>
      <c r="N34" s="83">
        <f t="shared" si="16"/>
        <v>0</v>
      </c>
    </row>
    <row r="35" spans="1:28" ht="14.1" customHeight="1" x14ac:dyDescent="0.2">
      <c r="A35" s="29"/>
      <c r="B35" s="56" t="s">
        <v>46</v>
      </c>
      <c r="C35" s="18">
        <v>600.96749</v>
      </c>
      <c r="D35" s="34">
        <v>666.9682600000001</v>
      </c>
      <c r="E35" s="34">
        <v>964.50189</v>
      </c>
      <c r="F35" s="21">
        <v>1163.92103</v>
      </c>
      <c r="G35" s="21">
        <v>879.57716999999991</v>
      </c>
      <c r="H35" s="21">
        <v>893.57921999999996</v>
      </c>
      <c r="I35" s="21">
        <v>825.67759999999987</v>
      </c>
      <c r="J35" s="19">
        <v>1128.25144</v>
      </c>
      <c r="K35" s="19">
        <v>1215.4008000000001</v>
      </c>
      <c r="L35" s="21">
        <v>1094.9849899999999</v>
      </c>
      <c r="M35" s="21"/>
      <c r="N35" s="39"/>
      <c r="AB35" s="37"/>
    </row>
    <row r="36" spans="1:28" ht="14.1" customHeight="1" x14ac:dyDescent="0.2">
      <c r="A36" s="29"/>
      <c r="B36" s="56" t="s">
        <v>62</v>
      </c>
      <c r="C36" s="53">
        <v>0</v>
      </c>
      <c r="D36" s="19">
        <v>0</v>
      </c>
      <c r="E36" s="19">
        <v>0</v>
      </c>
      <c r="F36" s="21">
        <v>0</v>
      </c>
      <c r="G36" s="21">
        <v>0</v>
      </c>
      <c r="H36" s="21">
        <v>0</v>
      </c>
      <c r="I36" s="21">
        <v>0</v>
      </c>
      <c r="J36" s="19">
        <v>0</v>
      </c>
      <c r="K36" s="19">
        <v>0</v>
      </c>
      <c r="L36" s="21">
        <v>0</v>
      </c>
      <c r="M36" s="21"/>
      <c r="N36" s="39"/>
      <c r="AB36" s="37"/>
    </row>
    <row r="37" spans="1:28" ht="14.1" customHeight="1" x14ac:dyDescent="0.2">
      <c r="A37" s="29"/>
      <c r="B37" s="56" t="s">
        <v>91</v>
      </c>
      <c r="C37" s="53">
        <v>0</v>
      </c>
      <c r="D37" s="19">
        <v>0</v>
      </c>
      <c r="E37" s="19">
        <v>0</v>
      </c>
      <c r="F37" s="21">
        <v>0</v>
      </c>
      <c r="G37" s="21">
        <v>0</v>
      </c>
      <c r="H37" s="21">
        <v>0</v>
      </c>
      <c r="I37" s="21">
        <v>0</v>
      </c>
      <c r="J37" s="19">
        <v>0</v>
      </c>
      <c r="K37" s="19">
        <v>0</v>
      </c>
      <c r="L37" s="21">
        <v>0</v>
      </c>
      <c r="M37" s="21"/>
      <c r="N37" s="39"/>
      <c r="AB37" s="37"/>
    </row>
    <row r="38" spans="1:28" ht="14.1" customHeight="1" x14ac:dyDescent="0.2">
      <c r="A38" s="89"/>
      <c r="B38" s="90" t="s">
        <v>88</v>
      </c>
      <c r="C38" s="91">
        <f>C22+C28+C29+C34+C35+C36+C37</f>
        <v>11378.041659999999</v>
      </c>
      <c r="D38" s="91">
        <f>D22+D28+D29+D34+D35+D36+D37</f>
        <v>10410.60377</v>
      </c>
      <c r="E38" s="91">
        <f t="shared" ref="E38:N38" si="17">E37+E36+E35+E34+E29+E28+E22</f>
        <v>11586.91361</v>
      </c>
      <c r="F38" s="91">
        <f t="shared" si="17"/>
        <v>11591.477280000001</v>
      </c>
      <c r="G38" s="91">
        <f t="shared" si="17"/>
        <v>11517.09433</v>
      </c>
      <c r="H38" s="91">
        <f t="shared" si="17"/>
        <v>10156.261649999999</v>
      </c>
      <c r="I38" s="91">
        <f t="shared" si="17"/>
        <v>14057.237860000001</v>
      </c>
      <c r="J38" s="91">
        <f t="shared" si="17"/>
        <v>12657.27406</v>
      </c>
      <c r="K38" s="91">
        <f t="shared" si="17"/>
        <v>13461.997159999999</v>
      </c>
      <c r="L38" s="91">
        <f t="shared" si="17"/>
        <v>12723.653040000001</v>
      </c>
      <c r="M38" s="91">
        <f t="shared" si="17"/>
        <v>0</v>
      </c>
      <c r="N38" s="92">
        <f t="shared" si="17"/>
        <v>0</v>
      </c>
      <c r="Y38" s="40"/>
    </row>
    <row r="39" spans="1:28" ht="14.1" customHeight="1" thickBot="1" x14ac:dyDescent="0.25">
      <c r="A39" s="59"/>
      <c r="B39" s="58" t="s">
        <v>47</v>
      </c>
      <c r="C39" s="33">
        <f>C17-C38</f>
        <v>1177.7711600000002</v>
      </c>
      <c r="D39" s="33">
        <f>D17-D38</f>
        <v>-40.157470000001922</v>
      </c>
      <c r="E39" s="33">
        <f t="shared" ref="E39:N39" si="18">E17-E38</f>
        <v>-251.33461999999963</v>
      </c>
      <c r="F39" s="33">
        <f t="shared" si="18"/>
        <v>72.27237999999852</v>
      </c>
      <c r="G39" s="33">
        <f t="shared" si="18"/>
        <v>-1131.2504599999993</v>
      </c>
      <c r="H39" s="33">
        <f t="shared" si="18"/>
        <v>2590.2477400000007</v>
      </c>
      <c r="I39" s="33">
        <f t="shared" si="18"/>
        <v>-480.900810000001</v>
      </c>
      <c r="J39" s="33">
        <f t="shared" si="18"/>
        <v>-0.80049999999937427</v>
      </c>
      <c r="K39" s="33">
        <f t="shared" si="18"/>
        <v>994.09583000000021</v>
      </c>
      <c r="L39" s="33">
        <f t="shared" si="18"/>
        <v>840.13242999999966</v>
      </c>
      <c r="M39" s="33">
        <f t="shared" si="18"/>
        <v>0</v>
      </c>
      <c r="N39" s="50">
        <f t="shared" si="18"/>
        <v>0</v>
      </c>
      <c r="Y39" s="37"/>
    </row>
    <row r="40" spans="1:28" ht="18" customHeight="1" thickBot="1" x14ac:dyDescent="0.3">
      <c r="A40" s="206" t="s">
        <v>50</v>
      </c>
      <c r="B40" s="207"/>
      <c r="C40" s="103">
        <f>C3+C17-C38</f>
        <v>2655.8960900000002</v>
      </c>
      <c r="D40" s="103">
        <f>D3+D17-D38</f>
        <v>2615.7386199999983</v>
      </c>
      <c r="E40" s="103">
        <f t="shared" ref="E40:M40" si="19">E3+E17-E38</f>
        <v>2364.4039999999986</v>
      </c>
      <c r="F40" s="103">
        <f>F3+F17-F38</f>
        <v>2436.6763799999972</v>
      </c>
      <c r="G40" s="103">
        <f t="shared" si="19"/>
        <v>1305.4259199999979</v>
      </c>
      <c r="H40" s="103">
        <f t="shared" si="19"/>
        <v>3895.6736599999986</v>
      </c>
      <c r="I40" s="103">
        <f t="shared" si="19"/>
        <v>3414.7728499999976</v>
      </c>
      <c r="J40" s="103">
        <f t="shared" si="19"/>
        <v>3413.9723499999982</v>
      </c>
      <c r="K40" s="103">
        <f t="shared" si="19"/>
        <v>4408.0681799999984</v>
      </c>
      <c r="L40" s="103">
        <f t="shared" si="19"/>
        <v>5248.2006099999962</v>
      </c>
      <c r="M40" s="103">
        <f t="shared" si="19"/>
        <v>5248.2006099999962</v>
      </c>
      <c r="N40" s="104">
        <f t="shared" ref="N40" si="20">N3+N17-N38</f>
        <v>5248.2006099999962</v>
      </c>
    </row>
    <row r="41" spans="1:28" ht="18" customHeight="1" x14ac:dyDescent="0.25">
      <c r="A41" s="26"/>
      <c r="B41" s="10"/>
      <c r="C41" s="27"/>
      <c r="D41" s="28"/>
      <c r="E41" s="28"/>
      <c r="F41" s="28"/>
      <c r="G41" s="28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Zuzana Vaslíková</cp:lastModifiedBy>
  <cp:lastPrinted>2024-07-25T05:33:08Z</cp:lastPrinted>
  <dcterms:created xsi:type="dcterms:W3CDTF">2012-03-20T09:28:01Z</dcterms:created>
  <dcterms:modified xsi:type="dcterms:W3CDTF">2024-10-25T09:41:09Z</dcterms:modified>
</cp:coreProperties>
</file>