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martin-my.sharepoint.com/personal/zuzana_vaslikova_unm_sk/Documents/Moje dokumenty/Ulohy MZ SR/Hlásenia hospodárenia/2025/"/>
    </mc:Choice>
  </mc:AlternateContent>
  <xr:revisionPtr revIDLastSave="80" documentId="8_{0C9D9CD9-7E6E-433E-85C5-CB3E123EFA1F}" xr6:coauthVersionLast="47" xr6:coauthVersionMax="47" xr10:uidLastSave="{E3702C97-F71A-4F46-87F4-900A9118EC83}"/>
  <bookViews>
    <workbookView xWindow="-120" yWindow="-120" windowWidth="29040" windowHeight="17520" activeTab="3" xr2:uid="{00000000-000D-0000-FFFF-FFFF00000000}"/>
  </bookViews>
  <sheets>
    <sheet name="Cover" sheetId="2" r:id="rId1"/>
    <sheet name="Výkaz ziskov a strát_mesačne" sheetId="3" r:id="rId2"/>
    <sheet name="Výkaz_aktív a záväzkov_mesačne" sheetId="1" r:id="rId3"/>
    <sheet name="Výhľad peňažných tokov_mesačne" sheetId="4" r:id="rId4"/>
  </sheets>
  <definedNames>
    <definedName name="_xlnm.Print_Area" localSheetId="3">'Výhľad peňažných tokov_mesačne'!$A$1:$N$40</definedName>
    <definedName name="_xlnm.Print_Area" localSheetId="1">'Výkaz ziskov a strát_mesačne'!$A$1:$H$34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5" i="3" l="1"/>
  <c r="G34" i="3"/>
  <c r="F34" i="3"/>
  <c r="E33" i="3"/>
  <c r="E32" i="3"/>
  <c r="E31" i="3"/>
  <c r="E30" i="3"/>
  <c r="E29" i="3"/>
  <c r="E26" i="3"/>
  <c r="E25" i="3"/>
  <c r="E24" i="3"/>
  <c r="E23" i="3"/>
  <c r="D22" i="3"/>
  <c r="C22" i="3"/>
  <c r="C27" i="3" s="1"/>
  <c r="E21" i="3"/>
  <c r="E20" i="3"/>
  <c r="E19" i="3"/>
  <c r="E18" i="3"/>
  <c r="E17" i="3"/>
  <c r="E16" i="3"/>
  <c r="E13" i="3"/>
  <c r="E12" i="3"/>
  <c r="E11" i="3"/>
  <c r="E10" i="3"/>
  <c r="D9" i="3"/>
  <c r="D14" i="3" s="1"/>
  <c r="C9" i="3"/>
  <c r="C14" i="3" s="1"/>
  <c r="C28" i="3" s="1"/>
  <c r="C34" i="3" s="1"/>
  <c r="E8" i="3"/>
  <c r="E7" i="3"/>
  <c r="E6" i="3"/>
  <c r="N3" i="4"/>
  <c r="M3" i="4"/>
  <c r="E22" i="3" l="1"/>
  <c r="D27" i="3"/>
  <c r="E27" i="3" s="1"/>
  <c r="E14" i="3"/>
  <c r="E9" i="3"/>
  <c r="L22" i="4"/>
  <c r="D28" i="3" l="1"/>
  <c r="D34" i="3" s="1"/>
  <c r="E34" i="3" s="1"/>
  <c r="F56" i="3"/>
  <c r="C56" i="3"/>
  <c r="G55" i="3"/>
  <c r="G54" i="3"/>
  <c r="G53" i="3"/>
  <c r="E28" i="3" l="1"/>
  <c r="E56" i="3"/>
  <c r="D56" i="3" l="1"/>
  <c r="G56" i="3" s="1"/>
  <c r="F22" i="4" l="1"/>
  <c r="D34" i="4" l="1"/>
  <c r="D38" i="4" s="1"/>
  <c r="D28" i="4"/>
  <c r="D22" i="4"/>
  <c r="D13" i="4"/>
  <c r="D17" i="4" s="1"/>
  <c r="D14" i="1" l="1"/>
  <c r="D21" i="1" s="1"/>
  <c r="E14" i="1"/>
  <c r="E21" i="1" s="1"/>
  <c r="F14" i="1"/>
  <c r="F21" i="1" s="1"/>
  <c r="G14" i="1"/>
  <c r="G21" i="1" s="1"/>
  <c r="H14" i="1"/>
  <c r="H21" i="1" s="1"/>
  <c r="I14" i="1"/>
  <c r="I21" i="1" s="1"/>
  <c r="J14" i="1"/>
  <c r="J21" i="1" s="1"/>
  <c r="K14" i="1"/>
  <c r="K21" i="1" s="1"/>
  <c r="L14" i="1"/>
  <c r="L21" i="1" s="1"/>
  <c r="M14" i="1"/>
  <c r="M21" i="1" s="1"/>
  <c r="N14" i="1"/>
  <c r="N21" i="1" s="1"/>
  <c r="C14" i="1"/>
  <c r="N6" i="1"/>
  <c r="M6" i="1"/>
  <c r="L6" i="1"/>
  <c r="K6" i="1"/>
  <c r="J6" i="1"/>
  <c r="I6" i="1"/>
  <c r="H6" i="1"/>
  <c r="G6" i="1"/>
  <c r="F6" i="1"/>
  <c r="E6" i="1"/>
  <c r="D6" i="1"/>
  <c r="C6" i="1"/>
  <c r="D4" i="1"/>
  <c r="E4" i="1"/>
  <c r="F4" i="1"/>
  <c r="G4" i="1"/>
  <c r="H4" i="1"/>
  <c r="I4" i="1"/>
  <c r="J4" i="1"/>
  <c r="K4" i="1"/>
  <c r="L4" i="1"/>
  <c r="M4" i="1"/>
  <c r="N4" i="1"/>
  <c r="C4" i="1"/>
  <c r="M11" i="1" l="1"/>
  <c r="L11" i="1"/>
  <c r="J11" i="1"/>
  <c r="G11" i="1"/>
  <c r="F11" i="1"/>
  <c r="E11" i="1"/>
  <c r="D11" i="1"/>
  <c r="N11" i="1"/>
  <c r="I11" i="1"/>
  <c r="H11" i="1"/>
  <c r="K11" i="1"/>
  <c r="C21" i="1" l="1"/>
  <c r="C11" i="1"/>
  <c r="E13" i="4"/>
  <c r="E17" i="4" s="1"/>
  <c r="F13" i="4"/>
  <c r="F17" i="4" s="1"/>
  <c r="G13" i="4"/>
  <c r="G17" i="4" s="1"/>
  <c r="H13" i="4"/>
  <c r="H17" i="4" s="1"/>
  <c r="I13" i="4"/>
  <c r="I17" i="4" s="1"/>
  <c r="J13" i="4"/>
  <c r="J17" i="4" s="1"/>
  <c r="K13" i="4"/>
  <c r="K17" i="4" s="1"/>
  <c r="L13" i="4"/>
  <c r="L17" i="4" s="1"/>
  <c r="M13" i="4"/>
  <c r="M17" i="4" s="1"/>
  <c r="N13" i="4"/>
  <c r="N17" i="4" s="1"/>
  <c r="C13" i="4"/>
  <c r="C17" i="4" s="1"/>
  <c r="E34" i="4"/>
  <c r="F34" i="4"/>
  <c r="G34" i="4"/>
  <c r="H34" i="4"/>
  <c r="I34" i="4"/>
  <c r="J34" i="4"/>
  <c r="K34" i="4"/>
  <c r="L34" i="4"/>
  <c r="M34" i="4"/>
  <c r="N34" i="4"/>
  <c r="C34" i="4"/>
  <c r="E28" i="4"/>
  <c r="F28" i="4"/>
  <c r="G28" i="4"/>
  <c r="H28" i="4"/>
  <c r="I28" i="4"/>
  <c r="J28" i="4"/>
  <c r="K28" i="4"/>
  <c r="L28" i="4"/>
  <c r="M28" i="4"/>
  <c r="N28" i="4"/>
  <c r="C28" i="4"/>
  <c r="E22" i="4"/>
  <c r="G22" i="4"/>
  <c r="H22" i="4"/>
  <c r="I22" i="4"/>
  <c r="J22" i="4"/>
  <c r="K22" i="4"/>
  <c r="M22" i="4"/>
  <c r="N22" i="4"/>
  <c r="C22" i="4"/>
  <c r="B1" i="4"/>
  <c r="B1" i="1"/>
  <c r="B1" i="3"/>
  <c r="C38" i="4" l="1"/>
  <c r="C39" i="4" s="1"/>
  <c r="N38" i="4"/>
  <c r="N39" i="4" s="1"/>
  <c r="L38" i="4"/>
  <c r="L39" i="4" s="1"/>
  <c r="J38" i="4"/>
  <c r="J39" i="4" s="1"/>
  <c r="H38" i="4"/>
  <c r="H39" i="4" s="1"/>
  <c r="F38" i="4"/>
  <c r="F39" i="4" s="1"/>
  <c r="D39" i="4"/>
  <c r="M38" i="4"/>
  <c r="M39" i="4" s="1"/>
  <c r="K38" i="4"/>
  <c r="K39" i="4" s="1"/>
  <c r="I38" i="4"/>
  <c r="I39" i="4" s="1"/>
  <c r="G38" i="4"/>
  <c r="G39" i="4" s="1"/>
  <c r="E38" i="4"/>
  <c r="E39" i="4" s="1"/>
  <c r="C40" i="4" l="1"/>
  <c r="D3" i="4" s="1"/>
  <c r="D40" i="4" s="1"/>
  <c r="E3" i="4" s="1"/>
  <c r="E40" i="4" s="1"/>
  <c r="F3" i="4" s="1"/>
  <c r="F40" i="4" s="1"/>
  <c r="G3" i="4" s="1"/>
  <c r="G40" i="4" s="1"/>
  <c r="H3" i="4" s="1"/>
  <c r="H40" i="4" s="1"/>
  <c r="I3" i="4" s="1"/>
  <c r="I40" i="4" s="1"/>
  <c r="J3" i="4" l="1"/>
  <c r="J40" i="4" s="1"/>
  <c r="K3" i="4" l="1"/>
  <c r="K40" i="4" s="1"/>
  <c r="L3" i="4" l="1"/>
  <c r="L40" i="4" s="1"/>
  <c r="M40" i="4" l="1"/>
  <c r="N40" i="4"/>
</calcChain>
</file>

<file path=xl/sharedStrings.xml><?xml version="1.0" encoding="utf-8"?>
<sst xmlns="http://schemas.openxmlformats.org/spreadsheetml/2006/main" count="187" uniqueCount="163">
  <si>
    <t>V tisícoch EUR</t>
  </si>
  <si>
    <t>AKTÍVA</t>
  </si>
  <si>
    <t>Krátkodobé pohľadávky</t>
  </si>
  <si>
    <t>Zásoby</t>
  </si>
  <si>
    <t>Aktíva spolu</t>
  </si>
  <si>
    <t>Krátkodobé záväzky</t>
  </si>
  <si>
    <t>Zúčtovanie transferov ŠR</t>
  </si>
  <si>
    <t>Rezervy</t>
  </si>
  <si>
    <t>Ostatné záväzky</t>
  </si>
  <si>
    <t>Aktuálny mesiac</t>
  </si>
  <si>
    <t>Kumulatívne od Januára</t>
  </si>
  <si>
    <t>Plán</t>
  </si>
  <si>
    <t>Skutočnosť</t>
  </si>
  <si>
    <t>VšZP</t>
  </si>
  <si>
    <t>Dôvera</t>
  </si>
  <si>
    <t>Union</t>
  </si>
  <si>
    <t>Výnosy od ZP spolu</t>
  </si>
  <si>
    <t>Ostatné prevádzkové výnosy</t>
  </si>
  <si>
    <t>Prevádzkové výnosy spolu</t>
  </si>
  <si>
    <t>PREVÁDZKOVÉ NÁKLADY</t>
  </si>
  <si>
    <t>Osobné náklady</t>
  </si>
  <si>
    <t>Lieky</t>
  </si>
  <si>
    <t>Ostatný materiál</t>
  </si>
  <si>
    <t>Spotreba materiálu spolu</t>
  </si>
  <si>
    <t>Spotreba energie</t>
  </si>
  <si>
    <t>Opravy a udržiavanie</t>
  </si>
  <si>
    <t>Ostatné prevádzkové náklady</t>
  </si>
  <si>
    <t>Prevádzkové náklady spolu</t>
  </si>
  <si>
    <t>Prevádzkový výsledok (EBITDA)</t>
  </si>
  <si>
    <t>Odpisy a amortizácia</t>
  </si>
  <si>
    <t>Opravné položky</t>
  </si>
  <si>
    <t>Finančné náklady(úroky)</t>
  </si>
  <si>
    <t>Daň z príjmu</t>
  </si>
  <si>
    <t>Zisk za obdobie</t>
  </si>
  <si>
    <t>PREVÁDZKOVÉ PRÍJMY</t>
  </si>
  <si>
    <t>Príjmy od ZP spolu</t>
  </si>
  <si>
    <t>Ostatné príjmy</t>
  </si>
  <si>
    <t>PREVÁDZKOVÉ VÝDAVKY</t>
  </si>
  <si>
    <t xml:space="preserve">Ostatné osobné výdavky </t>
  </si>
  <si>
    <t>Osobné výdavky spolu</t>
  </si>
  <si>
    <t xml:space="preserve">Spotreba energie </t>
  </si>
  <si>
    <t>Opravy budov</t>
  </si>
  <si>
    <t>Servis zdravotníckej techniky</t>
  </si>
  <si>
    <t>Servis výpočtovej techniky</t>
  </si>
  <si>
    <t xml:space="preserve">Ostatné </t>
  </si>
  <si>
    <t>Opravy a udržiavanie spolu</t>
  </si>
  <si>
    <t>Ostatné prevádzkové výdavky</t>
  </si>
  <si>
    <t>Rozdiel príjmov a výdavkov</t>
  </si>
  <si>
    <t>Komentár:</t>
  </si>
  <si>
    <t>SPRÁVA O HOSPODÁRENÍ ORGANIZÁCIE</t>
  </si>
  <si>
    <t>Stav na účte ku koncu mesiaca</t>
  </si>
  <si>
    <t>VÝNOSY</t>
  </si>
  <si>
    <t>Výnosy z bežných transferov</t>
  </si>
  <si>
    <t>Výnosy z kapitálových transferov</t>
  </si>
  <si>
    <t>Ostatné výnosy (aktivácia, účtovanie rezerv)</t>
  </si>
  <si>
    <t>Odpisy z dotácií a transférov</t>
  </si>
  <si>
    <t>Z toho:</t>
  </si>
  <si>
    <t>Prevádzkové príjmy</t>
  </si>
  <si>
    <t>Mimorozpočtové príjmy</t>
  </si>
  <si>
    <t>Príjmy z kapitálových a bežných transferov</t>
  </si>
  <si>
    <t>Príjmy z bežných transferov</t>
  </si>
  <si>
    <t>Príjmy z kapitálových  transferov</t>
  </si>
  <si>
    <t>Výdavky z bežných  transferov</t>
  </si>
  <si>
    <t xml:space="preserve">Hotovostný účet </t>
  </si>
  <si>
    <t>Príjmy spolu</t>
  </si>
  <si>
    <t>PASÍVA</t>
  </si>
  <si>
    <t>Úvery a návratná finančná výpomoc</t>
  </si>
  <si>
    <t>Pasíva spolu</t>
  </si>
  <si>
    <t>Ukazovateľ</t>
  </si>
  <si>
    <t>Priemerný prepočítaný počet lekárov</t>
  </si>
  <si>
    <t>Časové rozlíšenie pasív</t>
  </si>
  <si>
    <t>Časové rozlíšenie aktív</t>
  </si>
  <si>
    <t>% plnenia</t>
  </si>
  <si>
    <t>A.</t>
  </si>
  <si>
    <t>Neobežný majetok</t>
  </si>
  <si>
    <t>B</t>
  </si>
  <si>
    <t>Obežný majetok</t>
  </si>
  <si>
    <t>Nehmotný a hmotný majetok</t>
  </si>
  <si>
    <t xml:space="preserve">Peniaze a účty v bankách </t>
  </si>
  <si>
    <t>A</t>
  </si>
  <si>
    <t>Vlastné imanie</t>
  </si>
  <si>
    <t>Záväzky</t>
  </si>
  <si>
    <t>C</t>
  </si>
  <si>
    <t>Krv</t>
  </si>
  <si>
    <t>Diagnostiká</t>
  </si>
  <si>
    <t>Zdravotnícky materiál</t>
  </si>
  <si>
    <t xml:space="preserve">Zdravotnícky materiál </t>
  </si>
  <si>
    <t>Stav na účte k 1. dňu v mesiaci</t>
  </si>
  <si>
    <t>Výdavky spolu</t>
  </si>
  <si>
    <t>Mzdy</t>
  </si>
  <si>
    <t>Odvody</t>
  </si>
  <si>
    <t>Výdavky z kapitálových transferov</t>
  </si>
  <si>
    <t>MZ SR</t>
  </si>
  <si>
    <t>Kontakt: Róbert Maguľa</t>
  </si>
  <si>
    <t>Komentár a poznámky:</t>
  </si>
  <si>
    <t>za mesiac</t>
  </si>
  <si>
    <t>celkovo od 1.1.</t>
  </si>
  <si>
    <t xml:space="preserve">Suma fakturovaná dodávateľmi </t>
  </si>
  <si>
    <t xml:space="preserve">Suma platieb dodávateľom </t>
  </si>
  <si>
    <t xml:space="preserve">mail: kontroling@health.gov.sk , robert.magula@health.gov.sk </t>
  </si>
  <si>
    <t>rok 2025</t>
  </si>
  <si>
    <t xml:space="preserve">Počet HP, DRG, nonDRG </t>
  </si>
  <si>
    <t xml:space="preserve">Počet pacientov JZS </t>
  </si>
  <si>
    <t>Skutočnosť                    k 31.1.2025</t>
  </si>
  <si>
    <t>Skutočnosť                    k 28.2.2025</t>
  </si>
  <si>
    <t>Skutočnosť                    k 31.3.2025</t>
  </si>
  <si>
    <t>Skutočnosť                    k 30.4.2025</t>
  </si>
  <si>
    <t>Skutočnosť                    k 31.5.2025</t>
  </si>
  <si>
    <t>4Skutočnosť                    k 30.6.2025</t>
  </si>
  <si>
    <t>Skutočnosť                    k 31.7.2025</t>
  </si>
  <si>
    <t>Skutočnosť                    k 31.8.2025</t>
  </si>
  <si>
    <t>Skutočnosť                    k 30.9.2025</t>
  </si>
  <si>
    <t>Skutočnosť                    k 31.10.2025</t>
  </si>
  <si>
    <t>Skutočnosť                    k 30.11.2025</t>
  </si>
  <si>
    <t>Skutočnosť                    k 31.12.2025</t>
  </si>
  <si>
    <t>Skutočnosť 01_2025</t>
  </si>
  <si>
    <t>Univerzitná nemocnica Martin</t>
  </si>
  <si>
    <t xml:space="preserve">Vypracoval: Ing. Anna Cígerová, Zuzana Vaslíková </t>
  </si>
  <si>
    <t>Kontakt: 043/4203456, 043/4203600</t>
  </si>
  <si>
    <t xml:space="preserve">Mail: anna.cigerova@unm.sk, vaslikova@unm.sk </t>
  </si>
  <si>
    <t>Skutočnosť 02_2025</t>
  </si>
  <si>
    <t>Skutočnosť 03_2025</t>
  </si>
  <si>
    <t>Skutočnosť 04_2025</t>
  </si>
  <si>
    <t>Máj</t>
  </si>
  <si>
    <t>*/</t>
  </si>
  <si>
    <t>**/</t>
  </si>
  <si>
    <t>z dofinancovania nemocníc (KPI):</t>
  </si>
  <si>
    <t>Poisťovňa</t>
  </si>
  <si>
    <t>SPOLU</t>
  </si>
  <si>
    <t>Všeobecná zdravotná poisťovňa</t>
  </si>
  <si>
    <t>Zdravotná poisťovňa Dôvera</t>
  </si>
  <si>
    <t>Union zdravotná poisťovňa</t>
  </si>
  <si>
    <t>*/ Reálne - výnosy</t>
  </si>
  <si>
    <t>Skutočnosť 05_2025</t>
  </si>
  <si>
    <t>Jún</t>
  </si>
  <si>
    <t>Spolu</t>
  </si>
  <si>
    <t>(z toho 1 704 015,48 € postúpeny Intermedical)</t>
  </si>
  <si>
    <t>Skutočnosť 06_2025</t>
  </si>
  <si>
    <t>Júl</t>
  </si>
  <si>
    <t>Skutočnosť 07_2025</t>
  </si>
  <si>
    <t>Skutočnosť 08_2025</t>
  </si>
  <si>
    <t>Skutočnosť 09_2025</t>
  </si>
  <si>
    <t>Skutočnosť 10_2025</t>
  </si>
  <si>
    <t>November</t>
  </si>
  <si>
    <t>Skutočnosť 11_2025</t>
  </si>
  <si>
    <t>December 2025</t>
  </si>
  <si>
    <t>December</t>
  </si>
  <si>
    <t>Január-December</t>
  </si>
  <si>
    <t>**/ v období 05/25 - zúčtovanie miezd a služobných ciest z roku 2024 z POO na projektový tým ÚVNsvM vo výške:</t>
  </si>
  <si>
    <t xml:space="preserve">    v období 08/25 - zúčtovanie miezd a služobných ciest za II.Q 2025 z POO na projektový tým ÚVNsvM vo výške:</t>
  </si>
  <si>
    <t xml:space="preserve">    v období 09/25 - zúčtovanie miezd a služobných ciest za III.Q 2025 z POO na projektový tým ÚVNsvM vo výške:</t>
  </si>
  <si>
    <t xml:space="preserve">    v období 12/25 - zúčtovanie miezd a služobných ciest za IV.Q 2025 z POO na projektový tým ÚVNsvM vo výške:</t>
  </si>
  <si>
    <t xml:space="preserve">    v období 12/25 - zúčtovanie nekrytých výdavkov výstavby UNsvM za rok 2025 zo ŠR vo výške:</t>
  </si>
  <si>
    <t xml:space="preserve">    v období 12/25 - zúčtovanie miezd a služobných ciest za rok 2025 z POO na projektový tým ÚVNsvM vo výške:</t>
  </si>
  <si>
    <t>v tis.€</t>
  </si>
  <si>
    <t>Počet novozaevidovaných faktúr k 31.12.2025</t>
  </si>
  <si>
    <t>Počet zaplatených faktúr k 31.12.2025</t>
  </si>
  <si>
    <t>Celkový počet neuhradených faktúr evidovaných k 31.12.2025</t>
  </si>
  <si>
    <t>Celková suma evidovaných neuhradených faktúr k 31.12.2025</t>
  </si>
  <si>
    <t xml:space="preserve">účet 321 </t>
  </si>
  <si>
    <t>účet 379 - nájmy</t>
  </si>
  <si>
    <t>účet 379 - nájmy + postúpená fa</t>
  </si>
  <si>
    <t>Skutočnosť 12_2025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</si>
</sst>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#,##0;[Red]\(#,##0\);\-"/>
    <numFmt numFmtId="165" formatCode="#,##0;[Red]\ \(#,##0\);\-"/>
    <numFmt numFmtId="166" formatCode="#,##0\ &quot;€&quot;"/>
    <numFmt numFmtId="167" formatCode="#,##0.00\ &quot;€&quot;"/>
    <numFmt numFmtId="170" formatCode="_-* #,##0.00\ &quot;€&quot;_-;\-* #,##0.00\ &quot;€&quot;_-;_-* &quot;-&quot;??\ &quot;€&quot;_-;_-@_-"/>
  </numFmts>
  <fonts count="36" x14ac:knownFonts="1">
    <font>
      <sz val="10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sz val="10"/>
      <name val="Times New Roman CE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9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rgb="FFFF0000"/>
      <name val="Arial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1">
    <xf numFmtId="0" fontId="0" fillId="0" borderId="0"/>
    <xf numFmtId="40" fontId="14" fillId="0" borderId="0" applyFont="0" applyFill="0" applyBorder="0" applyAlignment="0" applyProtection="0"/>
    <xf numFmtId="0" fontId="27" fillId="0" borderId="0"/>
    <xf numFmtId="0" fontId="27" fillId="0" borderId="0"/>
    <xf numFmtId="0" fontId="15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4" fontId="10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170" fontId="10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54">
    <xf numFmtId="0" fontId="0" fillId="0" borderId="0" xfId="0"/>
    <xf numFmtId="49" fontId="0" fillId="0" borderId="0" xfId="0" applyNumberFormat="1" applyAlignment="1">
      <alignment horizontal="right"/>
    </xf>
    <xf numFmtId="0" fontId="11" fillId="0" borderId="0" xfId="0" applyFont="1"/>
    <xf numFmtId="0" fontId="12" fillId="0" borderId="0" xfId="0" applyFont="1"/>
    <xf numFmtId="0" fontId="11" fillId="0" borderId="1" xfId="0" applyFont="1" applyBorder="1"/>
    <xf numFmtId="164" fontId="11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164" fontId="0" fillId="5" borderId="0" xfId="0" applyNumberFormat="1" applyFill="1" applyAlignment="1">
      <alignment horizontal="right"/>
    </xf>
    <xf numFmtId="0" fontId="17" fillId="0" borderId="0" xfId="0" applyFont="1"/>
    <xf numFmtId="0" fontId="17" fillId="0" borderId="0" xfId="0" applyFont="1" applyAlignment="1">
      <alignment horizontal="right"/>
    </xf>
    <xf numFmtId="0" fontId="15" fillId="0" borderId="0" xfId="2" applyFont="1"/>
    <xf numFmtId="0" fontId="19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49" fontId="11" fillId="0" borderId="0" xfId="0" applyNumberFormat="1" applyFont="1" applyAlignment="1">
      <alignment horizontal="right"/>
    </xf>
    <xf numFmtId="3" fontId="20" fillId="0" borderId="1" xfId="13" applyNumberFormat="1" applyFont="1" applyBorder="1" applyAlignment="1">
      <alignment horizontal="right"/>
    </xf>
    <xf numFmtId="3" fontId="20" fillId="0" borderId="1" xfId="0" applyNumberFormat="1" applyFont="1" applyBorder="1"/>
    <xf numFmtId="3" fontId="23" fillId="0" borderId="1" xfId="13" applyNumberFormat="1" applyFont="1" applyBorder="1" applyAlignment="1">
      <alignment horizontal="right"/>
    </xf>
    <xf numFmtId="3" fontId="23" fillId="0" borderId="1" xfId="0" applyNumberFormat="1" applyFont="1" applyBorder="1"/>
    <xf numFmtId="0" fontId="18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24" fillId="0" borderId="0" xfId="0" applyFont="1"/>
    <xf numFmtId="0" fontId="19" fillId="0" borderId="0" xfId="0" applyFont="1"/>
    <xf numFmtId="49" fontId="21" fillId="0" borderId="0" xfId="0" applyNumberFormat="1" applyFont="1" applyAlignment="1">
      <alignment horizontal="right"/>
    </xf>
    <xf numFmtId="3" fontId="20" fillId="0" borderId="0" xfId="0" applyNumberFormat="1" applyFont="1"/>
    <xf numFmtId="0" fontId="20" fillId="0" borderId="9" xfId="0" applyFont="1" applyBorder="1" applyAlignment="1">
      <alignment horizontal="center"/>
    </xf>
    <xf numFmtId="16" fontId="20" fillId="0" borderId="9" xfId="0" applyNumberFormat="1" applyFont="1" applyBorder="1"/>
    <xf numFmtId="16" fontId="23" fillId="0" borderId="9" xfId="0" applyNumberFormat="1" applyFont="1" applyBorder="1"/>
    <xf numFmtId="16" fontId="20" fillId="0" borderId="9" xfId="0" applyNumberFormat="1" applyFont="1" applyBorder="1" applyAlignment="1">
      <alignment horizontal="center"/>
    </xf>
    <xf numFmtId="3" fontId="20" fillId="4" borderId="5" xfId="0" applyNumberFormat="1" applyFont="1" applyFill="1" applyBorder="1" applyAlignment="1">
      <alignment horizontal="right"/>
    </xf>
    <xf numFmtId="3" fontId="20" fillId="5" borderId="1" xfId="0" applyNumberFormat="1" applyFont="1" applyFill="1" applyBorder="1"/>
    <xf numFmtId="0" fontId="20" fillId="0" borderId="0" xfId="0" applyFont="1"/>
    <xf numFmtId="3" fontId="0" fillId="0" borderId="0" xfId="0" applyNumberFormat="1"/>
    <xf numFmtId="3" fontId="15" fillId="0" borderId="0" xfId="0" applyNumberFormat="1" applyFont="1"/>
    <xf numFmtId="3" fontId="20" fillId="0" borderId="10" xfId="0" applyNumberFormat="1" applyFont="1" applyBorder="1"/>
    <xf numFmtId="3" fontId="23" fillId="0" borderId="10" xfId="0" applyNumberFormat="1" applyFont="1" applyBorder="1"/>
    <xf numFmtId="4" fontId="0" fillId="0" borderId="0" xfId="0" applyNumberFormat="1"/>
    <xf numFmtId="3" fontId="23" fillId="3" borderId="1" xfId="0" applyNumberFormat="1" applyFont="1" applyFill="1" applyBorder="1"/>
    <xf numFmtId="0" fontId="0" fillId="0" borderId="0" xfId="0" applyAlignment="1">
      <alignment horizontal="right"/>
    </xf>
    <xf numFmtId="0" fontId="11" fillId="0" borderId="14" xfId="0" applyFont="1" applyBorder="1"/>
    <xf numFmtId="0" fontId="0" fillId="0" borderId="14" xfId="0" applyBorder="1"/>
    <xf numFmtId="49" fontId="11" fillId="0" borderId="15" xfId="0" applyNumberFormat="1" applyFont="1" applyBorder="1" applyAlignment="1">
      <alignment horizontal="right"/>
    </xf>
    <xf numFmtId="49" fontId="11" fillId="0" borderId="2" xfId="0" applyNumberFormat="1" applyFont="1" applyBorder="1" applyAlignment="1">
      <alignment horizontal="right"/>
    </xf>
    <xf numFmtId="49" fontId="11" fillId="0" borderId="14" xfId="0" applyNumberFormat="1" applyFont="1" applyBorder="1" applyAlignment="1">
      <alignment horizontal="right"/>
    </xf>
    <xf numFmtId="49" fontId="29" fillId="2" borderId="1" xfId="0" applyNumberFormat="1" applyFont="1" applyFill="1" applyBorder="1" applyAlignment="1">
      <alignment horizontal="center" vertical="center" wrapText="1"/>
    </xf>
    <xf numFmtId="3" fontId="20" fillId="4" borderId="25" xfId="0" applyNumberFormat="1" applyFont="1" applyFill="1" applyBorder="1" applyAlignment="1">
      <alignment horizontal="right"/>
    </xf>
    <xf numFmtId="3" fontId="20" fillId="0" borderId="1" xfId="0" applyNumberFormat="1" applyFont="1" applyBorder="1" applyAlignment="1">
      <alignment horizontal="right"/>
    </xf>
    <xf numFmtId="3" fontId="23" fillId="0" borderId="1" xfId="13" applyNumberFormat="1" applyFont="1" applyFill="1" applyBorder="1" applyAlignment="1">
      <alignment horizontal="right"/>
    </xf>
    <xf numFmtId="3" fontId="20" fillId="0" borderId="1" xfId="13" applyNumberFormat="1" applyFont="1" applyFill="1" applyBorder="1" applyAlignment="1">
      <alignment horizontal="right"/>
    </xf>
    <xf numFmtId="0" fontId="20" fillId="0" borderId="2" xfId="0" applyFont="1" applyBorder="1"/>
    <xf numFmtId="0" fontId="21" fillId="0" borderId="9" xfId="0" applyFont="1" applyBorder="1"/>
    <xf numFmtId="0" fontId="20" fillId="0" borderId="2" xfId="0" applyFont="1" applyBorder="1" applyAlignment="1">
      <alignment horizontal="left"/>
    </xf>
    <xf numFmtId="0" fontId="23" fillId="3" borderId="2" xfId="0" applyFont="1" applyFill="1" applyBorder="1" applyAlignment="1">
      <alignment horizontal="left"/>
    </xf>
    <xf numFmtId="0" fontId="21" fillId="4" borderId="16" xfId="0" applyFont="1" applyFill="1" applyBorder="1" applyAlignment="1">
      <alignment horizontal="left"/>
    </xf>
    <xf numFmtId="0" fontId="20" fillId="4" borderId="12" xfId="0" applyFont="1" applyFill="1" applyBorder="1" applyAlignment="1">
      <alignment horizontal="center"/>
    </xf>
    <xf numFmtId="0" fontId="22" fillId="0" borderId="0" xfId="0" applyFont="1"/>
    <xf numFmtId="0" fontId="21" fillId="0" borderId="12" xfId="0" applyFont="1" applyBorder="1"/>
    <xf numFmtId="0" fontId="20" fillId="0" borderId="27" xfId="0" applyFont="1" applyBorder="1"/>
    <xf numFmtId="3" fontId="20" fillId="0" borderId="13" xfId="0" applyNumberFormat="1" applyFont="1" applyBorder="1" applyAlignment="1">
      <alignment horizontal="right"/>
    </xf>
    <xf numFmtId="3" fontId="20" fillId="0" borderId="13" xfId="0" applyNumberFormat="1" applyFont="1" applyBorder="1"/>
    <xf numFmtId="3" fontId="23" fillId="0" borderId="13" xfId="0" applyNumberFormat="1" applyFont="1" applyBorder="1"/>
    <xf numFmtId="3" fontId="20" fillId="0" borderId="24" xfId="0" applyNumberFormat="1" applyFont="1" applyBorder="1"/>
    <xf numFmtId="0" fontId="13" fillId="15" borderId="3" xfId="0" applyFont="1" applyFill="1" applyBorder="1" applyAlignment="1">
      <alignment horizontal="center" vertical="center" wrapText="1"/>
    </xf>
    <xf numFmtId="0" fontId="13" fillId="15" borderId="26" xfId="0" applyFont="1" applyFill="1" applyBorder="1" applyAlignment="1">
      <alignment horizontal="center" vertical="center" wrapText="1"/>
    </xf>
    <xf numFmtId="0" fontId="21" fillId="14" borderId="7" xfId="0" applyFont="1" applyFill="1" applyBorder="1"/>
    <xf numFmtId="0" fontId="20" fillId="14" borderId="8" xfId="0" applyFont="1" applyFill="1" applyBorder="1"/>
    <xf numFmtId="3" fontId="20" fillId="14" borderId="8" xfId="0" applyNumberFormat="1" applyFont="1" applyFill="1" applyBorder="1"/>
    <xf numFmtId="0" fontId="21" fillId="16" borderId="7" xfId="0" applyFont="1" applyFill="1" applyBorder="1"/>
    <xf numFmtId="0" fontId="20" fillId="16" borderId="8" xfId="0" applyFont="1" applyFill="1" applyBorder="1"/>
    <xf numFmtId="3" fontId="20" fillId="16" borderId="8" xfId="0" applyNumberFormat="1" applyFont="1" applyFill="1" applyBorder="1"/>
    <xf numFmtId="0" fontId="20" fillId="8" borderId="9" xfId="0" applyFont="1" applyFill="1" applyBorder="1" applyAlignment="1">
      <alignment horizontal="center"/>
    </xf>
    <xf numFmtId="0" fontId="20" fillId="8" borderId="2" xfId="0" applyFont="1" applyFill="1" applyBorder="1"/>
    <xf numFmtId="3" fontId="23" fillId="8" borderId="1" xfId="13" applyNumberFormat="1" applyFont="1" applyFill="1" applyBorder="1" applyAlignment="1">
      <alignment horizontal="right"/>
    </xf>
    <xf numFmtId="3" fontId="23" fillId="8" borderId="10" xfId="13" applyNumberFormat="1" applyFont="1" applyFill="1" applyBorder="1" applyAlignment="1">
      <alignment horizontal="right"/>
    </xf>
    <xf numFmtId="0" fontId="20" fillId="7" borderId="9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left"/>
    </xf>
    <xf numFmtId="3" fontId="23" fillId="7" borderId="1" xfId="13" applyNumberFormat="1" applyFont="1" applyFill="1" applyBorder="1" applyAlignment="1">
      <alignment horizontal="right"/>
    </xf>
    <xf numFmtId="3" fontId="23" fillId="7" borderId="10" xfId="13" applyNumberFormat="1" applyFont="1" applyFill="1" applyBorder="1" applyAlignment="1">
      <alignment horizontal="right"/>
    </xf>
    <xf numFmtId="3" fontId="20" fillId="7" borderId="1" xfId="13" applyNumberFormat="1" applyFont="1" applyFill="1" applyBorder="1" applyAlignment="1">
      <alignment horizontal="right"/>
    </xf>
    <xf numFmtId="3" fontId="20" fillId="7" borderId="10" xfId="13" applyNumberFormat="1" applyFont="1" applyFill="1" applyBorder="1" applyAlignment="1">
      <alignment horizontal="right"/>
    </xf>
    <xf numFmtId="3" fontId="23" fillId="14" borderId="8" xfId="13" applyNumberFormat="1" applyFont="1" applyFill="1" applyBorder="1" applyAlignment="1">
      <alignment horizontal="right"/>
    </xf>
    <xf numFmtId="3" fontId="23" fillId="14" borderId="8" xfId="0" applyNumberFormat="1" applyFont="1" applyFill="1" applyBorder="1"/>
    <xf numFmtId="3" fontId="26" fillId="14" borderId="8" xfId="0" applyNumberFormat="1" applyFont="1" applyFill="1" applyBorder="1"/>
    <xf numFmtId="3" fontId="20" fillId="14" borderId="11" xfId="0" applyNumberFormat="1" applyFont="1" applyFill="1" applyBorder="1"/>
    <xf numFmtId="0" fontId="20" fillId="16" borderId="12" xfId="0" applyFont="1" applyFill="1" applyBorder="1" applyAlignment="1">
      <alignment horizontal="center"/>
    </xf>
    <xf numFmtId="0" fontId="20" fillId="16" borderId="27" xfId="0" applyFont="1" applyFill="1" applyBorder="1"/>
    <xf numFmtId="3" fontId="23" fillId="16" borderId="13" xfId="0" applyNumberFormat="1" applyFont="1" applyFill="1" applyBorder="1"/>
    <xf numFmtId="3" fontId="23" fillId="16" borderId="24" xfId="0" applyNumberFormat="1" applyFont="1" applyFill="1" applyBorder="1"/>
    <xf numFmtId="0" fontId="20" fillId="14" borderId="9" xfId="0" applyFont="1" applyFill="1" applyBorder="1" applyAlignment="1">
      <alignment horizontal="center"/>
    </xf>
    <xf numFmtId="0" fontId="20" fillId="14" borderId="2" xfId="0" applyFont="1" applyFill="1" applyBorder="1"/>
    <xf numFmtId="3" fontId="20" fillId="14" borderId="1" xfId="13" applyNumberFormat="1" applyFont="1" applyFill="1" applyBorder="1" applyAlignment="1">
      <alignment horizontal="right"/>
    </xf>
    <xf numFmtId="3" fontId="20" fillId="14" borderId="10" xfId="13" applyNumberFormat="1" applyFont="1" applyFill="1" applyBorder="1" applyAlignment="1">
      <alignment horizontal="right"/>
    </xf>
    <xf numFmtId="3" fontId="0" fillId="12" borderId="8" xfId="0" applyNumberFormat="1" applyFill="1" applyBorder="1"/>
    <xf numFmtId="3" fontId="15" fillId="12" borderId="8" xfId="0" applyNumberFormat="1" applyFont="1" applyFill="1" applyBorder="1"/>
    <xf numFmtId="3" fontId="25" fillId="12" borderId="8" xfId="0" applyNumberFormat="1" applyFont="1" applyFill="1" applyBorder="1"/>
    <xf numFmtId="3" fontId="10" fillId="12" borderId="8" xfId="0" applyNumberFormat="1" applyFont="1" applyFill="1" applyBorder="1"/>
    <xf numFmtId="3" fontId="0" fillId="12" borderId="11" xfId="0" applyNumberFormat="1" applyFill="1" applyBorder="1"/>
    <xf numFmtId="0" fontId="19" fillId="13" borderId="28" xfId="0" applyFont="1" applyFill="1" applyBorder="1"/>
    <xf numFmtId="0" fontId="17" fillId="13" borderId="29" xfId="0" applyFont="1" applyFill="1" applyBorder="1"/>
    <xf numFmtId="3" fontId="21" fillId="13" borderId="30" xfId="0" applyNumberFormat="1" applyFont="1" applyFill="1" applyBorder="1" applyAlignment="1">
      <alignment horizontal="right"/>
    </xf>
    <xf numFmtId="3" fontId="21" fillId="13" borderId="30" xfId="0" applyNumberFormat="1" applyFont="1" applyFill="1" applyBorder="1"/>
    <xf numFmtId="3" fontId="21" fillId="13" borderId="31" xfId="0" applyNumberFormat="1" applyFont="1" applyFill="1" applyBorder="1"/>
    <xf numFmtId="3" fontId="21" fillId="13" borderId="3" xfId="0" applyNumberFormat="1" applyFont="1" applyFill="1" applyBorder="1" applyAlignment="1">
      <alignment horizontal="right"/>
    </xf>
    <xf numFmtId="3" fontId="21" fillId="13" borderId="26" xfId="0" applyNumberFormat="1" applyFont="1" applyFill="1" applyBorder="1" applyAlignment="1">
      <alignment horizontal="right"/>
    </xf>
    <xf numFmtId="3" fontId="21" fillId="16" borderId="8" xfId="0" applyNumberFormat="1" applyFont="1" applyFill="1" applyBorder="1" applyAlignment="1">
      <alignment horizontal="right"/>
    </xf>
    <xf numFmtId="3" fontId="23" fillId="16" borderId="8" xfId="0" applyNumberFormat="1" applyFont="1" applyFill="1" applyBorder="1"/>
    <xf numFmtId="3" fontId="26" fillId="16" borderId="8" xfId="0" applyNumberFormat="1" applyFont="1" applyFill="1" applyBorder="1"/>
    <xf numFmtId="3" fontId="20" fillId="16" borderId="11" xfId="0" applyNumberFormat="1" applyFont="1" applyFill="1" applyBorder="1"/>
    <xf numFmtId="0" fontId="9" fillId="0" borderId="1" xfId="0" applyFont="1" applyBorder="1" applyAlignment="1">
      <alignment vertical="center"/>
    </xf>
    <xf numFmtId="49" fontId="11" fillId="0" borderId="0" xfId="0" applyNumberFormat="1" applyFont="1" applyAlignment="1">
      <alignment horizontal="left"/>
    </xf>
    <xf numFmtId="49" fontId="31" fillId="9" borderId="5" xfId="0" applyNumberFormat="1" applyFont="1" applyFill="1" applyBorder="1" applyAlignment="1">
      <alignment horizontal="center" vertical="center" wrapText="1"/>
    </xf>
    <xf numFmtId="49" fontId="31" fillId="9" borderId="5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49" fontId="11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4" fontId="11" fillId="0" borderId="0" xfId="0" applyNumberFormat="1" applyFont="1" applyAlignment="1">
      <alignment horizontal="right"/>
    </xf>
    <xf numFmtId="0" fontId="20" fillId="0" borderId="1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3" fontId="0" fillId="0" borderId="8" xfId="0" applyNumberFormat="1" applyBorder="1" applyAlignment="1">
      <alignment horizontal="right" vertical="center"/>
    </xf>
    <xf numFmtId="9" fontId="0" fillId="0" borderId="8" xfId="0" applyNumberFormat="1" applyBorder="1" applyAlignment="1">
      <alignment horizontal="right" vertical="center"/>
    </xf>
    <xf numFmtId="0" fontId="0" fillId="0" borderId="1" xfId="0" applyBorder="1" applyAlignment="1">
      <alignment vertical="center"/>
    </xf>
    <xf numFmtId="3" fontId="0" fillId="0" borderId="1" xfId="0" applyNumberFormat="1" applyBorder="1" applyAlignment="1">
      <alignment horizontal="right" vertical="center"/>
    </xf>
    <xf numFmtId="9" fontId="0" fillId="0" borderId="1" xfId="0" applyNumberFormat="1" applyBorder="1" applyAlignment="1">
      <alignment horizontal="right" vertical="center"/>
    </xf>
    <xf numFmtId="0" fontId="20" fillId="8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3" fontId="0" fillId="8" borderId="1" xfId="0" applyNumberFormat="1" applyFill="1" applyBorder="1" applyAlignment="1">
      <alignment horizontal="right" vertical="center"/>
    </xf>
    <xf numFmtId="9" fontId="0" fillId="8" borderId="1" xfId="0" applyNumberFormat="1" applyFill="1" applyBorder="1" applyAlignment="1">
      <alignment horizontal="right" vertical="center"/>
    </xf>
    <xf numFmtId="0" fontId="2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0" fillId="5" borderId="0" xfId="0" applyFill="1" applyAlignment="1">
      <alignment vertical="center"/>
    </xf>
    <xf numFmtId="0" fontId="23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vertical="center"/>
    </xf>
    <xf numFmtId="0" fontId="20" fillId="10" borderId="1" xfId="0" applyFont="1" applyFill="1" applyBorder="1" applyAlignment="1">
      <alignment horizontal="center" vertical="center"/>
    </xf>
    <xf numFmtId="0" fontId="0" fillId="10" borderId="5" xfId="0" applyFill="1" applyBorder="1" applyAlignment="1">
      <alignment vertical="center"/>
    </xf>
    <xf numFmtId="9" fontId="0" fillId="10" borderId="5" xfId="0" applyNumberFormat="1" applyFill="1" applyBorder="1" applyAlignment="1">
      <alignment horizontal="right" vertical="center"/>
    </xf>
    <xf numFmtId="0" fontId="11" fillId="0" borderId="14" xfId="0" applyFont="1" applyBorder="1" applyAlignment="1">
      <alignment vertical="center"/>
    </xf>
    <xf numFmtId="0" fontId="0" fillId="0" borderId="14" xfId="0" applyBorder="1" applyAlignment="1">
      <alignment vertical="center"/>
    </xf>
    <xf numFmtId="9" fontId="0" fillId="0" borderId="15" xfId="0" applyNumberForma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16" fontId="20" fillId="0" borderId="1" xfId="5" applyNumberFormat="1" applyFont="1" applyBorder="1" applyAlignment="1">
      <alignment horizontal="center" vertical="center"/>
    </xf>
    <xf numFmtId="0" fontId="0" fillId="0" borderId="1" xfId="5" applyFont="1" applyBorder="1" applyAlignment="1">
      <alignment horizontal="left" vertical="center"/>
    </xf>
    <xf numFmtId="16" fontId="2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0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/>
    </xf>
    <xf numFmtId="3" fontId="0" fillId="7" borderId="1" xfId="0" applyNumberFormat="1" applyFill="1" applyBorder="1" applyAlignment="1">
      <alignment horizontal="right" vertical="center"/>
    </xf>
    <xf numFmtId="9" fontId="0" fillId="7" borderId="1" xfId="0" applyNumberFormat="1" applyFill="1" applyBorder="1" applyAlignment="1">
      <alignment horizontal="right" vertical="center"/>
    </xf>
    <xf numFmtId="0" fontId="20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3" fontId="0" fillId="6" borderId="1" xfId="0" applyNumberFormat="1" applyFill="1" applyBorder="1" applyAlignment="1">
      <alignment horizontal="right" vertical="center"/>
    </xf>
    <xf numFmtId="9" fontId="0" fillId="6" borderId="1" xfId="0" applyNumberFormat="1" applyFill="1" applyBorder="1" applyAlignment="1">
      <alignment horizontal="right" vertical="center"/>
    </xf>
    <xf numFmtId="0" fontId="21" fillId="12" borderId="1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left" vertical="center"/>
    </xf>
    <xf numFmtId="3" fontId="11" fillId="12" borderId="1" xfId="0" applyNumberFormat="1" applyFont="1" applyFill="1" applyBorder="1" applyAlignment="1">
      <alignment horizontal="right" vertical="center"/>
    </xf>
    <xf numFmtId="0" fontId="21" fillId="13" borderId="1" xfId="0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vertical="center"/>
    </xf>
    <xf numFmtId="9" fontId="11" fillId="13" borderId="5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11" fillId="3" borderId="0" xfId="5" applyFont="1" applyFill="1" applyAlignment="1">
      <alignment vertical="center"/>
    </xf>
    <xf numFmtId="165" fontId="0" fillId="0" borderId="15" xfId="0" applyNumberFormat="1" applyBorder="1" applyAlignment="1">
      <alignment horizontal="right" vertical="center"/>
    </xf>
    <xf numFmtId="0" fontId="10" fillId="0" borderId="1" xfId="5" applyBorder="1" applyAlignment="1">
      <alignment horizontal="left" vertical="center"/>
    </xf>
    <xf numFmtId="0" fontId="30" fillId="0" borderId="0" xfId="0" applyFont="1" applyAlignment="1">
      <alignment vertical="center"/>
    </xf>
    <xf numFmtId="165" fontId="0" fillId="0" borderId="0" xfId="0" applyNumberFormat="1" applyAlignment="1">
      <alignment horizontal="right" vertical="center"/>
    </xf>
    <xf numFmtId="49" fontId="11" fillId="0" borderId="0" xfId="0" applyNumberFormat="1" applyFont="1" applyAlignment="1">
      <alignment horizontal="left" vertical="center"/>
    </xf>
    <xf numFmtId="3" fontId="32" fillId="0" borderId="1" xfId="0" applyNumberFormat="1" applyFont="1" applyBorder="1" applyAlignment="1">
      <alignment vertical="center"/>
    </xf>
    <xf numFmtId="3" fontId="0" fillId="10" borderId="1" xfId="0" applyNumberFormat="1" applyFill="1" applyBorder="1" applyAlignment="1">
      <alignment horizontal="right" vertical="center"/>
    </xf>
    <xf numFmtId="0" fontId="32" fillId="0" borderId="0" xfId="0" applyFont="1" applyAlignment="1">
      <alignment vertical="center"/>
    </xf>
    <xf numFmtId="3" fontId="11" fillId="13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1" fillId="11" borderId="1" xfId="0" applyFont="1" applyFill="1" applyBorder="1" applyAlignment="1">
      <alignment vertical="center"/>
    </xf>
    <xf numFmtId="3" fontId="11" fillId="11" borderId="2" xfId="0" applyNumberFormat="1" applyFont="1" applyFill="1" applyBorder="1" applyAlignment="1">
      <alignment horizontal="right" vertical="center"/>
    </xf>
    <xf numFmtId="3" fontId="11" fillId="0" borderId="2" xfId="0" applyNumberFormat="1" applyFon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0" xfId="0" applyNumberFormat="1" applyAlignment="1">
      <alignment vertical="center"/>
    </xf>
    <xf numFmtId="3" fontId="11" fillId="17" borderId="1" xfId="0" applyNumberFormat="1" applyFont="1" applyFill="1" applyBorder="1" applyAlignment="1">
      <alignment horizontal="right" vertical="center"/>
    </xf>
    <xf numFmtId="0" fontId="0" fillId="0" borderId="1" xfId="0" applyBorder="1"/>
    <xf numFmtId="49" fontId="0" fillId="0" borderId="1" xfId="0" applyNumberFormat="1" applyBorder="1" applyAlignment="1">
      <alignment horizontal="right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0" fillId="11" borderId="1" xfId="0" applyFill="1" applyBorder="1" applyAlignment="1">
      <alignment horizontal="center" vertical="center"/>
    </xf>
    <xf numFmtId="3" fontId="11" fillId="11" borderId="1" xfId="13" applyNumberFormat="1" applyFont="1" applyFill="1" applyBorder="1" applyAlignment="1">
      <alignment vertical="center"/>
    </xf>
    <xf numFmtId="0" fontId="0" fillId="0" borderId="23" xfId="0" applyBorder="1" applyAlignment="1">
      <alignment vertical="center"/>
    </xf>
    <xf numFmtId="49" fontId="28" fillId="9" borderId="5" xfId="0" applyNumberFormat="1" applyFont="1" applyFill="1" applyBorder="1" applyAlignment="1">
      <alignment horizontal="center" vertical="center"/>
    </xf>
    <xf numFmtId="49" fontId="28" fillId="9" borderId="5" xfId="0" applyNumberFormat="1" applyFont="1" applyFill="1" applyBorder="1" applyAlignment="1">
      <alignment horizontal="center" vertical="center" wrapText="1"/>
    </xf>
    <xf numFmtId="9" fontId="11" fillId="17" borderId="1" xfId="0" applyNumberFormat="1" applyFont="1" applyFill="1" applyBorder="1" applyAlignment="1">
      <alignment horizontal="right" vertical="center"/>
    </xf>
    <xf numFmtId="9" fontId="11" fillId="13" borderId="1" xfId="0" applyNumberFormat="1" applyFont="1" applyFill="1" applyBorder="1" applyAlignment="1">
      <alignment horizontal="right" vertical="center"/>
    </xf>
    <xf numFmtId="3" fontId="10" fillId="0" borderId="1" xfId="5" applyNumberFormat="1" applyBorder="1" applyAlignment="1">
      <alignment horizontal="right" vertical="center"/>
    </xf>
    <xf numFmtId="3" fontId="0" fillId="0" borderId="1" xfId="5" applyNumberFormat="1" applyFont="1" applyBorder="1" applyAlignment="1">
      <alignment horizontal="right" vertical="center"/>
    </xf>
    <xf numFmtId="3" fontId="0" fillId="0" borderId="6" xfId="0" applyNumberFormat="1" applyBorder="1" applyAlignment="1">
      <alignment horizontal="right" vertical="center"/>
    </xf>
    <xf numFmtId="0" fontId="33" fillId="18" borderId="0" xfId="0" applyFont="1" applyFill="1" applyAlignment="1">
      <alignment horizontal="left" vertical="center"/>
    </xf>
    <xf numFmtId="0" fontId="0" fillId="18" borderId="0" xfId="0" applyFill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44" fontId="10" fillId="0" borderId="1" xfId="18" applyFont="1" applyBorder="1" applyAlignment="1">
      <alignment horizontal="left" vertical="center"/>
    </xf>
    <xf numFmtId="44" fontId="11" fillId="0" borderId="1" xfId="18" applyFont="1" applyBorder="1" applyAlignment="1">
      <alignment horizontal="left" vertical="center"/>
    </xf>
    <xf numFmtId="49" fontId="23" fillId="0" borderId="0" xfId="0" applyNumberFormat="1" applyFont="1"/>
    <xf numFmtId="0" fontId="0" fillId="0" borderId="0" xfId="0" applyAlignment="1">
      <alignment horizontal="left"/>
    </xf>
    <xf numFmtId="166" fontId="0" fillId="0" borderId="0" xfId="0" applyNumberFormat="1" applyAlignment="1">
      <alignment horizontal="right"/>
    </xf>
    <xf numFmtId="166" fontId="11" fillId="0" borderId="0" xfId="0" applyNumberFormat="1" applyFont="1" applyAlignment="1">
      <alignment horizontal="right"/>
    </xf>
    <xf numFmtId="4" fontId="11" fillId="0" borderId="1" xfId="0" applyNumberFormat="1" applyFont="1" applyBorder="1" applyAlignment="1">
      <alignment horizontal="right" vertical="center"/>
    </xf>
    <xf numFmtId="4" fontId="23" fillId="0" borderId="0" xfId="0" applyNumberFormat="1" applyFont="1" applyAlignment="1">
      <alignment vertical="center"/>
    </xf>
    <xf numFmtId="44" fontId="11" fillId="0" borderId="1" xfId="0" applyNumberFormat="1" applyFont="1" applyBorder="1" applyAlignment="1">
      <alignment horizontal="left" vertical="center"/>
    </xf>
    <xf numFmtId="0" fontId="28" fillId="3" borderId="0" xfId="5" applyFont="1" applyFill="1" applyAlignment="1">
      <alignment vertical="center"/>
    </xf>
    <xf numFmtId="167" fontId="11" fillId="0" borderId="32" xfId="0" applyNumberFormat="1" applyFont="1" applyBorder="1" applyAlignment="1">
      <alignment horizontal="right"/>
    </xf>
    <xf numFmtId="3" fontId="15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4" fontId="15" fillId="0" borderId="1" xfId="18" applyFont="1" applyBorder="1" applyAlignment="1">
      <alignment horizontal="left" vertical="center"/>
    </xf>
    <xf numFmtId="49" fontId="28" fillId="9" borderId="14" xfId="0" applyNumberFormat="1" applyFont="1" applyFill="1" applyBorder="1" applyAlignment="1">
      <alignment horizontal="center" vertical="center"/>
    </xf>
    <xf numFmtId="0" fontId="15" fillId="9" borderId="15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/>
    </xf>
    <xf numFmtId="49" fontId="28" fillId="9" borderId="14" xfId="0" applyNumberFormat="1" applyFont="1" applyFill="1" applyBorder="1" applyAlignment="1">
      <alignment horizontal="center" vertical="center" wrapText="1"/>
    </xf>
    <xf numFmtId="0" fontId="15" fillId="9" borderId="15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28" fillId="9" borderId="4" xfId="0" applyFont="1" applyFill="1" applyBorder="1" applyAlignment="1">
      <alignment horizontal="left" vertical="center"/>
    </xf>
    <xf numFmtId="0" fontId="28" fillId="9" borderId="16" xfId="0" applyFont="1" applyFill="1" applyBorder="1" applyAlignment="1">
      <alignment horizontal="left" vertical="center"/>
    </xf>
    <xf numFmtId="0" fontId="28" fillId="9" borderId="17" xfId="0" applyFont="1" applyFill="1" applyBorder="1" applyAlignment="1">
      <alignment horizontal="left" vertical="center"/>
    </xf>
    <xf numFmtId="0" fontId="28" fillId="9" borderId="18" xfId="0" applyFont="1" applyFill="1" applyBorder="1" applyAlignment="1">
      <alignment horizontal="left" vertical="center"/>
    </xf>
    <xf numFmtId="0" fontId="28" fillId="9" borderId="19" xfId="0" applyFont="1" applyFill="1" applyBorder="1" applyAlignment="1">
      <alignment horizontal="left" vertical="center"/>
    </xf>
    <xf numFmtId="0" fontId="29" fillId="2" borderId="14" xfId="0" applyFont="1" applyFill="1" applyBorder="1" applyAlignment="1">
      <alignment horizontal="left" vertical="center"/>
    </xf>
    <xf numFmtId="0" fontId="29" fillId="2" borderId="2" xfId="0" applyFont="1" applyFill="1" applyBorder="1" applyAlignment="1">
      <alignment horizontal="left" vertical="center"/>
    </xf>
    <xf numFmtId="0" fontId="0" fillId="12" borderId="7" xfId="0" applyFill="1" applyBorder="1" applyAlignment="1">
      <alignment horizontal="left"/>
    </xf>
    <xf numFmtId="0" fontId="0" fillId="12" borderId="20" xfId="0" applyFill="1" applyBorder="1" applyAlignment="1">
      <alignment horizontal="left"/>
    </xf>
    <xf numFmtId="0" fontId="0" fillId="0" borderId="0" xfId="0" applyAlignment="1">
      <alignment horizontal="center"/>
    </xf>
    <xf numFmtId="0" fontId="19" fillId="13" borderId="21" xfId="0" applyFont="1" applyFill="1" applyBorder="1" applyAlignment="1">
      <alignment horizontal="center"/>
    </xf>
    <xf numFmtId="0" fontId="19" fillId="13" borderId="22" xfId="0" applyFont="1" applyFill="1" applyBorder="1" applyAlignment="1">
      <alignment horizontal="center"/>
    </xf>
    <xf numFmtId="0" fontId="29" fillId="15" borderId="28" xfId="0" applyFont="1" applyFill="1" applyBorder="1" applyAlignment="1">
      <alignment horizontal="left" vertical="center"/>
    </xf>
    <xf numFmtId="0" fontId="29" fillId="15" borderId="29" xfId="0" applyFont="1" applyFill="1" applyBorder="1" applyAlignment="1">
      <alignment horizontal="left" vertical="center"/>
    </xf>
    <xf numFmtId="3" fontId="0" fillId="0" borderId="15" xfId="0" applyNumberFormat="1" applyBorder="1" applyAlignment="1">
      <alignment horizontal="right" vertical="center"/>
    </xf>
    <xf numFmtId="3" fontId="0" fillId="5" borderId="0" xfId="0" applyNumberFormat="1" applyFill="1" applyAlignment="1">
      <alignment vertical="center"/>
    </xf>
    <xf numFmtId="2" fontId="11" fillId="0" borderId="0" xfId="0" applyNumberFormat="1" applyFont="1" applyAlignment="1">
      <alignment horizontal="right"/>
    </xf>
    <xf numFmtId="49" fontId="11" fillId="0" borderId="0" xfId="0" applyNumberFormat="1" applyFont="1" applyBorder="1" applyAlignment="1">
      <alignment horizontal="right" vertical="center"/>
    </xf>
    <xf numFmtId="0" fontId="0" fillId="0" borderId="0" xfId="0"/>
    <xf numFmtId="0" fontId="0" fillId="0" borderId="1" xfId="0" applyBorder="1"/>
    <xf numFmtId="49" fontId="0" fillId="0" borderId="0" xfId="0" applyNumberFormat="1" applyAlignment="1">
      <alignment horizontal="left"/>
    </xf>
    <xf numFmtId="3" fontId="0" fillId="0" borderId="1" xfId="0" applyNumberFormat="1" applyBorder="1" applyAlignment="1">
      <alignment vertical="center"/>
    </xf>
    <xf numFmtId="0" fontId="35" fillId="0" borderId="0" xfId="0" applyFont="1" applyAlignment="1">
      <alignment vertical="center"/>
    </xf>
    <xf numFmtId="3" fontId="35" fillId="0" borderId="0" xfId="0" applyNumberFormat="1" applyFont="1" applyAlignment="1">
      <alignment vertical="center"/>
    </xf>
    <xf numFmtId="3" fontId="35" fillId="0" borderId="0" xfId="0" applyNumberFormat="1" applyFont="1"/>
    <xf numFmtId="0" fontId="35" fillId="0" borderId="0" xfId="0" applyFont="1"/>
    <xf numFmtId="4" fontId="23" fillId="0" borderId="0" xfId="0" applyNumberFormat="1" applyFont="1" applyBorder="1" applyAlignment="1">
      <alignment vertical="center"/>
    </xf>
    <xf numFmtId="3" fontId="11" fillId="0" borderId="15" xfId="0" applyNumberFormat="1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3" fontId="11" fillId="0" borderId="0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</cellXfs>
  <cellStyles count="61">
    <cellStyle name="čiarky 2" xfId="1" xr:uid="{00000000-0005-0000-0000-000000000000}"/>
    <cellStyle name="Excel Built-in Normal" xfId="31" xr:uid="{36B674AE-EDDB-4EE0-815D-BE6DE7A5BCA5}"/>
    <cellStyle name="Mena" xfId="18" builtinId="4"/>
    <cellStyle name="Mena 2" xfId="28" xr:uid="{AC22D8FD-B803-4173-B49F-78B8F809FD93}"/>
    <cellStyle name="Normal 2" xfId="2" xr:uid="{00000000-0005-0000-0000-000001000000}"/>
    <cellStyle name="Normal 2 2" xfId="3" xr:uid="{00000000-0005-0000-0000-000002000000}"/>
    <cellStyle name="Normal 2 2 2" xfId="33" xr:uid="{64D332C0-B0D4-42B1-92FB-2971175AB686}"/>
    <cellStyle name="Normal 2 3" xfId="32" xr:uid="{C631702A-9488-4DE8-82F8-DCFB28C01D21}"/>
    <cellStyle name="Normálna" xfId="0" builtinId="0"/>
    <cellStyle name="Normálna 10" xfId="44" xr:uid="{66538746-E4E2-478D-B5A6-5E22AF03BF78}"/>
    <cellStyle name="Normálna 11" xfId="46" xr:uid="{64C18442-8743-4DCC-92B0-B211A77C8A17}"/>
    <cellStyle name="Normálna 12" xfId="47" xr:uid="{9F65F426-6775-4F1D-8BC0-032A83F86B8C}"/>
    <cellStyle name="Normálna 13" xfId="48" xr:uid="{C5AE83A1-0E43-46F0-A298-80536723AF66}"/>
    <cellStyle name="Normálna 14" xfId="49" xr:uid="{DA1F3429-05EB-432B-9A5D-FBA845FA008A}"/>
    <cellStyle name="Normálna 15" xfId="50" xr:uid="{4C1B8AF2-D5AA-4653-B664-EFEEF1F05A64}"/>
    <cellStyle name="Normálna 16" xfId="51" xr:uid="{BF15D486-9E91-4D41-9C45-D476C95AB83B}"/>
    <cellStyle name="Normálna 17" xfId="52" xr:uid="{4FB431DB-62B6-4A9E-B118-143B94F15D6C}"/>
    <cellStyle name="Normálna 18" xfId="17" xr:uid="{839AD8C7-7A08-4105-BD2A-385B0E40BACC}"/>
    <cellStyle name="Normálna 18 2" xfId="27" xr:uid="{06FC82B9-9334-4DC9-92F2-0BABB3B24DC2}"/>
    <cellStyle name="Normálna 19" xfId="53" xr:uid="{A2891450-4429-4C8E-B759-10463AC32BD9}"/>
    <cellStyle name="Normálna 2" xfId="4" xr:uid="{00000000-0005-0000-0000-000004000000}"/>
    <cellStyle name="Normálna 2 2" xfId="45" xr:uid="{9D58655B-6BF3-4597-AAC2-E81AAFA99336}"/>
    <cellStyle name="Normálna 2 2 2 2 2" xfId="37" xr:uid="{632B7AE1-B0E0-4DBF-8F47-6AC2A247E96C}"/>
    <cellStyle name="Normálna 20" xfId="54" xr:uid="{EAAC69F2-A04D-46E1-8651-7AF778BA5F2B}"/>
    <cellStyle name="Normálna 21" xfId="55" xr:uid="{82B9DA22-8DB0-43D9-993D-215D1A8DB52B}"/>
    <cellStyle name="Normálna 22" xfId="23" xr:uid="{145E807A-EDA8-45B1-AFB2-00A195DD98CA}"/>
    <cellStyle name="Normálna 22 2" xfId="56" xr:uid="{5702A93D-0A52-43C2-AFB2-9680A547E942}"/>
    <cellStyle name="Normálna 23" xfId="57" xr:uid="{ECFEC6BA-8511-4627-9573-4DD96DD09789}"/>
    <cellStyle name="Normálna 24" xfId="58" xr:uid="{1C02426F-1A9E-4199-BAD1-C7E012793322}"/>
    <cellStyle name="Normálna 25" xfId="15" xr:uid="{2953AB8E-586C-4CD5-9F8D-256534AD2C25}"/>
    <cellStyle name="Normálna 25 2" xfId="25" xr:uid="{04FC4D15-636E-4534-81DA-FEA8E8646643}"/>
    <cellStyle name="Normálna 26" xfId="16" xr:uid="{2D4660E5-219C-4AF4-A277-145A2A573DB6}"/>
    <cellStyle name="Normálna 26 2" xfId="26" xr:uid="{666EDA3B-55E3-40AC-9BF2-0C350E93DC5C}"/>
    <cellStyle name="Normálna 27" xfId="19" xr:uid="{6C9F6589-C0D9-49E6-BCDC-2AF8175A31A2}"/>
    <cellStyle name="Normálna 27 2" xfId="29" xr:uid="{1E102568-2224-425B-AC3C-8BC59C44BCC7}"/>
    <cellStyle name="Normálna 28" xfId="20" xr:uid="{EF2CB978-3948-41E8-89BC-80125AC4F8AA}"/>
    <cellStyle name="Normálna 28 2" xfId="30" xr:uid="{3AA640D2-EB56-488C-9D6F-5D6749EE6187}"/>
    <cellStyle name="Normálna 29" xfId="21" xr:uid="{3F69B21F-1F2E-4E22-AF4A-0EC25F706DD4}"/>
    <cellStyle name="Normálna 29 2" xfId="59" xr:uid="{932CE51F-781C-4100-977A-6283D139056D}"/>
    <cellStyle name="Normálna 3" xfId="5" xr:uid="{00000000-0005-0000-0000-000005000000}"/>
    <cellStyle name="Normálna 30" xfId="22" xr:uid="{B0C25C3E-4466-4F5E-8713-96237F4379E7}"/>
    <cellStyle name="Normálna 30 2" xfId="60" xr:uid="{E9B6D0FC-AB8E-45D7-AF7D-0E3E85363E28}"/>
    <cellStyle name="Normálna 4" xfId="6" xr:uid="{00000000-0005-0000-0000-000006000000}"/>
    <cellStyle name="Normálna 4 2" xfId="24" xr:uid="{60D3A2E6-63F8-4106-8655-F15D3E1387A2}"/>
    <cellStyle name="Normálna 4 2 2 2" xfId="40" xr:uid="{8CE095E6-28D7-4390-ACE0-D27C819A7861}"/>
    <cellStyle name="Normálna 4 3" xfId="34" xr:uid="{0E84BB67-8629-416D-8878-91FA739897A7}"/>
    <cellStyle name="Normálna 5" xfId="38" xr:uid="{F4A3940E-032D-4231-A68A-91187EDE04AB}"/>
    <cellStyle name="Normálna 6" xfId="39" xr:uid="{F4A9EFEE-5CF1-47DA-BBDC-3471627BD8E7}"/>
    <cellStyle name="Normálna 7" xfId="41" xr:uid="{C4B71476-3FB8-4BD6-B3CD-8FBC4B6F24B9}"/>
    <cellStyle name="Normálna 8" xfId="42" xr:uid="{0733EF33-4DC7-4451-A9B2-BE0CFFE59858}"/>
    <cellStyle name="Normálna 9" xfId="43" xr:uid="{FB01AF16-B99B-426B-AE44-85CA3FBE9476}"/>
    <cellStyle name="normálne 2" xfId="7" xr:uid="{00000000-0005-0000-0000-000007000000}"/>
    <cellStyle name="normálne 2 2" xfId="8" xr:uid="{00000000-0005-0000-0000-000008000000}"/>
    <cellStyle name="normálne 2 3" xfId="35" xr:uid="{B5F9AC76-9DC4-44BC-BB94-D75C717ADF00}"/>
    <cellStyle name="normálne 3" xfId="9" xr:uid="{00000000-0005-0000-0000-000009000000}"/>
    <cellStyle name="normálne 3 2" xfId="10" xr:uid="{00000000-0005-0000-0000-00000A000000}"/>
    <cellStyle name="normálne 3 3" xfId="36" xr:uid="{96BBE815-D624-440D-AD6D-97C098770C98}"/>
    <cellStyle name="Percent 2" xfId="11" xr:uid="{00000000-0005-0000-0000-00000B000000}"/>
    <cellStyle name="Percent 2 2" xfId="12" xr:uid="{00000000-0005-0000-0000-00000C000000}"/>
    <cellStyle name="Percentá" xfId="13" builtinId="5"/>
    <cellStyle name="Percentá 2" xfId="14" xr:uid="{00000000-0005-0000-0000-00000E000000}"/>
  </cellStyles>
  <dxfs count="0"/>
  <tableStyles count="0" defaultTableStyle="TableStyleMedium2" defaultPivotStyle="PivotStyleLight16"/>
  <colors>
    <mruColors>
      <color rgb="FF000099"/>
      <color rgb="FF000066"/>
      <color rgb="FF0033CC"/>
      <color rgb="FF0000FF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B27"/>
  <sheetViews>
    <sheetView showGridLines="0" workbookViewId="0">
      <selection activeCell="A18" sqref="A18"/>
    </sheetView>
  </sheetViews>
  <sheetFormatPr defaultColWidth="9.140625" defaultRowHeight="12.75" x14ac:dyDescent="0.2"/>
  <cols>
    <col min="1" max="1" width="126.7109375" customWidth="1"/>
    <col min="2" max="2" width="14.140625" customWidth="1"/>
  </cols>
  <sheetData>
    <row r="1" spans="1:2" ht="18" customHeight="1" x14ac:dyDescent="0.25">
      <c r="A1" s="10"/>
      <c r="B1" s="11"/>
    </row>
    <row r="2" spans="1:2" ht="23.25" customHeight="1" x14ac:dyDescent="0.2">
      <c r="A2" s="12"/>
      <c r="B2" s="1"/>
    </row>
    <row r="3" spans="1:2" ht="23.25" customHeight="1" x14ac:dyDescent="0.2">
      <c r="B3" s="1"/>
    </row>
    <row r="4" spans="1:2" ht="23.25" customHeight="1" x14ac:dyDescent="0.2">
      <c r="B4" s="1"/>
    </row>
    <row r="5" spans="1:2" ht="23.25" customHeight="1" x14ac:dyDescent="0.2">
      <c r="B5" s="1"/>
    </row>
    <row r="6" spans="1:2" s="114" customFormat="1" ht="23.25" customHeight="1" x14ac:dyDescent="0.2">
      <c r="A6" s="20" t="s">
        <v>49</v>
      </c>
      <c r="B6" s="115"/>
    </row>
    <row r="7" spans="1:2" s="114" customFormat="1" ht="23.25" customHeight="1" x14ac:dyDescent="0.2">
      <c r="A7" s="20"/>
      <c r="B7" s="115"/>
    </row>
    <row r="8" spans="1:2" s="114" customFormat="1" ht="23.25" customHeight="1" x14ac:dyDescent="0.2">
      <c r="A8" s="13"/>
      <c r="B8" s="115"/>
    </row>
    <row r="9" spans="1:2" s="114" customFormat="1" ht="23.25" customHeight="1" x14ac:dyDescent="0.2">
      <c r="A9" s="13" t="s">
        <v>116</v>
      </c>
      <c r="B9" s="115"/>
    </row>
    <row r="10" spans="1:2" s="114" customFormat="1" ht="23.25" customHeight="1" x14ac:dyDescent="0.2">
      <c r="B10" s="115"/>
    </row>
    <row r="11" spans="1:2" ht="23.25" customHeight="1" x14ac:dyDescent="0.2">
      <c r="B11" s="1"/>
    </row>
    <row r="12" spans="1:2" ht="23.25" customHeight="1" x14ac:dyDescent="0.2">
      <c r="B12" s="1"/>
    </row>
    <row r="13" spans="1:2" ht="23.25" customHeight="1" x14ac:dyDescent="0.2">
      <c r="B13" s="1"/>
    </row>
    <row r="14" spans="1:2" ht="23.25" customHeight="1" x14ac:dyDescent="0.2">
      <c r="B14" s="1"/>
    </row>
    <row r="15" spans="1:2" ht="23.25" customHeight="1" x14ac:dyDescent="0.2">
      <c r="B15" s="1"/>
    </row>
    <row r="16" spans="1:2" ht="23.25" customHeight="1" x14ac:dyDescent="0.25">
      <c r="A16" s="14"/>
      <c r="B16" s="1"/>
    </row>
    <row r="17" spans="1:2" s="114" customFormat="1" ht="20.25" customHeight="1" x14ac:dyDescent="0.2">
      <c r="A17" s="117" t="s">
        <v>145</v>
      </c>
      <c r="B17" s="115"/>
    </row>
    <row r="18" spans="1:2" ht="23.25" customHeight="1" x14ac:dyDescent="0.2">
      <c r="B18" s="1"/>
    </row>
    <row r="19" spans="1:2" ht="23.25" customHeight="1" x14ac:dyDescent="0.2">
      <c r="B19" s="1"/>
    </row>
    <row r="20" spans="1:2" s="114" customFormat="1" ht="23.25" customHeight="1" x14ac:dyDescent="0.2">
      <c r="A20" s="114" t="s">
        <v>117</v>
      </c>
      <c r="B20" s="115"/>
    </row>
    <row r="21" spans="1:2" s="114" customFormat="1" ht="23.25" customHeight="1" x14ac:dyDescent="0.2">
      <c r="A21" s="114" t="s">
        <v>118</v>
      </c>
      <c r="B21" s="115"/>
    </row>
    <row r="22" spans="1:2" s="114" customFormat="1" ht="23.25" customHeight="1" x14ac:dyDescent="0.2">
      <c r="A22" s="114" t="s">
        <v>119</v>
      </c>
      <c r="B22" s="115"/>
    </row>
    <row r="23" spans="1:2" s="114" customFormat="1" ht="23.25" customHeight="1" x14ac:dyDescent="0.2">
      <c r="B23" s="115"/>
    </row>
    <row r="24" spans="1:2" s="114" customFormat="1" ht="23.25" customHeight="1" x14ac:dyDescent="0.2">
      <c r="A24" s="116"/>
      <c r="B24" s="115"/>
    </row>
    <row r="25" spans="1:2" s="114" customFormat="1" x14ac:dyDescent="0.2">
      <c r="A25" s="114" t="s">
        <v>92</v>
      </c>
    </row>
    <row r="26" spans="1:2" s="114" customFormat="1" x14ac:dyDescent="0.2">
      <c r="A26" s="114" t="s">
        <v>93</v>
      </c>
    </row>
    <row r="27" spans="1:2" s="114" customFormat="1" x14ac:dyDescent="0.2">
      <c r="A27" s="114" t="s">
        <v>99</v>
      </c>
    </row>
  </sheetData>
  <pageMargins left="0.70866141732283472" right="0.70866141732283472" top="1.3385826771653544" bottom="0.62992125984251968" header="0.43307086614173229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K66"/>
  <sheetViews>
    <sheetView showGridLines="0" zoomScaleNormal="100" workbookViewId="0">
      <pane ySplit="4" topLeftCell="A5" activePane="bottomLeft" state="frozen"/>
      <selection pane="bottomLeft" activeCell="B1" sqref="B1"/>
    </sheetView>
  </sheetViews>
  <sheetFormatPr defaultColWidth="9.140625" defaultRowHeight="12.75" x14ac:dyDescent="0.2"/>
  <cols>
    <col min="1" max="1" width="4.7109375" customWidth="1"/>
    <col min="2" max="2" width="52.42578125" customWidth="1"/>
    <col min="3" max="5" width="14.85546875" style="15" customWidth="1"/>
    <col min="6" max="6" width="15.7109375" style="15" customWidth="1"/>
    <col min="7" max="7" width="16.140625" style="15" customWidth="1"/>
    <col min="8" max="8" width="14.85546875" style="15" customWidth="1"/>
    <col min="9" max="10" width="10.7109375" customWidth="1"/>
    <col min="11" max="11" width="12.85546875" customWidth="1"/>
  </cols>
  <sheetData>
    <row r="1" spans="1:10" ht="20.100000000000001" customHeight="1" x14ac:dyDescent="0.25">
      <c r="A1" s="10"/>
      <c r="B1" t="str">
        <f>Cover!A9</f>
        <v>Univerzitná nemocnica Martin</v>
      </c>
      <c r="H1" s="15" t="s">
        <v>100</v>
      </c>
    </row>
    <row r="2" spans="1:10" ht="20.100000000000001" customHeight="1" x14ac:dyDescent="0.2">
      <c r="A2" s="221" t="s">
        <v>0</v>
      </c>
      <c r="B2" s="222"/>
      <c r="C2" s="215" t="s">
        <v>9</v>
      </c>
      <c r="D2" s="216"/>
      <c r="E2" s="217"/>
      <c r="F2" s="218" t="s">
        <v>10</v>
      </c>
      <c r="G2" s="219"/>
      <c r="H2" s="220"/>
    </row>
    <row r="3" spans="1:10" ht="20.100000000000001" customHeight="1" x14ac:dyDescent="0.2">
      <c r="A3" s="223"/>
      <c r="B3" s="224"/>
      <c r="C3" s="215" t="s">
        <v>146</v>
      </c>
      <c r="D3" s="216"/>
      <c r="E3" s="217"/>
      <c r="F3" s="218" t="s">
        <v>147</v>
      </c>
      <c r="G3" s="219"/>
      <c r="H3" s="220"/>
    </row>
    <row r="4" spans="1:10" ht="20.100000000000001" customHeight="1" x14ac:dyDescent="0.2">
      <c r="A4" s="225"/>
      <c r="B4" s="224"/>
      <c r="C4" s="190" t="s">
        <v>11</v>
      </c>
      <c r="D4" s="191" t="s">
        <v>12</v>
      </c>
      <c r="E4" s="191" t="s">
        <v>72</v>
      </c>
      <c r="F4" s="113" t="s">
        <v>11</v>
      </c>
      <c r="G4" s="112" t="s">
        <v>12</v>
      </c>
      <c r="H4" s="112" t="s">
        <v>72</v>
      </c>
    </row>
    <row r="5" spans="1:10" ht="20.100000000000001" customHeight="1" x14ac:dyDescent="0.2">
      <c r="A5" s="41" t="s">
        <v>51</v>
      </c>
      <c r="B5" s="42"/>
      <c r="C5" s="45"/>
      <c r="D5" s="43"/>
      <c r="E5" s="43"/>
      <c r="F5" s="45"/>
      <c r="G5" s="43"/>
      <c r="H5" s="44"/>
    </row>
    <row r="6" spans="1:10" s="114" customFormat="1" ht="22.5" customHeight="1" x14ac:dyDescent="0.2">
      <c r="A6" s="122">
        <v>1</v>
      </c>
      <c r="B6" s="123" t="s">
        <v>13</v>
      </c>
      <c r="C6" s="170">
        <v>7983.333333333333</v>
      </c>
      <c r="D6" s="212">
        <v>8256.2319399999997</v>
      </c>
      <c r="E6" s="125">
        <f t="shared" ref="E6:E14" si="0">D6/C6</f>
        <v>1.0341835415448852</v>
      </c>
      <c r="F6" s="180">
        <v>95799.999999999985</v>
      </c>
      <c r="G6" s="180">
        <v>104552.9728</v>
      </c>
      <c r="H6" s="125">
        <v>1.0913671482254699</v>
      </c>
    </row>
    <row r="7" spans="1:10" s="114" customFormat="1" ht="22.5" customHeight="1" x14ac:dyDescent="0.2">
      <c r="A7" s="122">
        <v>2</v>
      </c>
      <c r="B7" s="126" t="s">
        <v>14</v>
      </c>
      <c r="C7" s="170">
        <v>2824.9999999999995</v>
      </c>
      <c r="D7" s="212">
        <v>2842.9295999999999</v>
      </c>
      <c r="E7" s="125">
        <f t="shared" si="0"/>
        <v>1.006346761061947</v>
      </c>
      <c r="F7" s="180">
        <v>33899.999999999993</v>
      </c>
      <c r="G7" s="180">
        <v>43140.004109999994</v>
      </c>
      <c r="H7" s="125">
        <v>1.2725664929203542</v>
      </c>
    </row>
    <row r="8" spans="1:10" s="114" customFormat="1" ht="22.5" customHeight="1" x14ac:dyDescent="0.2">
      <c r="A8" s="122">
        <v>3</v>
      </c>
      <c r="B8" s="126" t="s">
        <v>15</v>
      </c>
      <c r="C8" s="170">
        <v>1020.8333333333335</v>
      </c>
      <c r="D8" s="212">
        <v>827.20083</v>
      </c>
      <c r="E8" s="125">
        <f t="shared" si="0"/>
        <v>0.81031918040816309</v>
      </c>
      <c r="F8" s="180">
        <v>12250.000000000005</v>
      </c>
      <c r="G8" s="180">
        <v>12987.592460000003</v>
      </c>
      <c r="H8" s="125">
        <v>1.0602116293877548</v>
      </c>
    </row>
    <row r="9" spans="1:10" s="114" customFormat="1" ht="22.5" customHeight="1" x14ac:dyDescent="0.2">
      <c r="A9" s="129">
        <v>4</v>
      </c>
      <c r="B9" s="130" t="s">
        <v>16</v>
      </c>
      <c r="C9" s="131">
        <f t="shared" ref="C9" si="1">SUM(C6:C8)</f>
        <v>11829.166666666666</v>
      </c>
      <c r="D9" s="131">
        <f t="shared" ref="D9" si="2">SUM(D6:D8)</f>
        <v>11926.362369999999</v>
      </c>
      <c r="E9" s="132">
        <f t="shared" si="0"/>
        <v>1.0082166145825995</v>
      </c>
      <c r="F9" s="131">
        <v>141949.99999999997</v>
      </c>
      <c r="G9" s="131">
        <v>160680.56937000001</v>
      </c>
      <c r="H9" s="132">
        <v>1.1319518800281791</v>
      </c>
      <c r="I9" t="s">
        <v>124</v>
      </c>
    </row>
    <row r="10" spans="1:10" s="135" customFormat="1" ht="22.5" customHeight="1" x14ac:dyDescent="0.2">
      <c r="A10" s="133">
        <v>5</v>
      </c>
      <c r="B10" s="134" t="s">
        <v>17</v>
      </c>
      <c r="C10" s="170">
        <v>1304</v>
      </c>
      <c r="D10" s="212">
        <v>1134.9190000000001</v>
      </c>
      <c r="E10" s="128">
        <f t="shared" si="0"/>
        <v>0.87033665644171787</v>
      </c>
      <c r="F10" s="180">
        <v>8548</v>
      </c>
      <c r="G10" s="180">
        <v>8750.098750000001</v>
      </c>
      <c r="H10" s="128">
        <v>1.0236428111839029</v>
      </c>
    </row>
    <row r="11" spans="1:10" s="135" customFormat="1" ht="22.5" customHeight="1" x14ac:dyDescent="0.2">
      <c r="A11" s="136">
        <v>6</v>
      </c>
      <c r="B11" s="137" t="s">
        <v>52</v>
      </c>
      <c r="C11" s="170">
        <v>55.6</v>
      </c>
      <c r="D11" s="212">
        <v>1837.2748200000001</v>
      </c>
      <c r="E11" s="128">
        <f t="shared" si="0"/>
        <v>33.044511151079135</v>
      </c>
      <c r="F11" s="180">
        <v>667.20000000000016</v>
      </c>
      <c r="G11" s="180">
        <v>5179.3187100000005</v>
      </c>
      <c r="H11" s="128">
        <v>7.7627678507194231</v>
      </c>
      <c r="I11" t="s">
        <v>125</v>
      </c>
      <c r="J11" s="236"/>
    </row>
    <row r="12" spans="1:10" s="135" customFormat="1" ht="22.5" customHeight="1" x14ac:dyDescent="0.2">
      <c r="A12" s="136">
        <v>7</v>
      </c>
      <c r="B12" s="137" t="s">
        <v>53</v>
      </c>
      <c r="C12" s="170">
        <v>316.66666666666669</v>
      </c>
      <c r="D12" s="212">
        <v>221.786</v>
      </c>
      <c r="E12" s="128">
        <f t="shared" si="0"/>
        <v>0.70037684210526308</v>
      </c>
      <c r="F12" s="180">
        <v>3799.9999999999995</v>
      </c>
      <c r="G12" s="180">
        <v>2340.5733600000003</v>
      </c>
      <c r="H12" s="128">
        <v>0.615940357894737</v>
      </c>
    </row>
    <row r="13" spans="1:10" s="114" customFormat="1" ht="22.5" customHeight="1" x14ac:dyDescent="0.2">
      <c r="A13" s="136">
        <v>8</v>
      </c>
      <c r="B13" s="137" t="s">
        <v>54</v>
      </c>
      <c r="C13" s="170">
        <v>61</v>
      </c>
      <c r="D13" s="212">
        <v>66.675119999999993</v>
      </c>
      <c r="E13" s="128">
        <f t="shared" si="0"/>
        <v>1.0930347540983605</v>
      </c>
      <c r="F13" s="180">
        <v>930</v>
      </c>
      <c r="G13" s="180">
        <v>953.14372000000003</v>
      </c>
      <c r="H13" s="128">
        <v>1.0248857204301076</v>
      </c>
    </row>
    <row r="14" spans="1:10" s="114" customFormat="1" ht="22.5" customHeight="1" x14ac:dyDescent="0.2">
      <c r="A14" s="138">
        <v>9</v>
      </c>
      <c r="B14" s="139" t="s">
        <v>18</v>
      </c>
      <c r="C14" s="171">
        <f t="shared" ref="C14:D14" si="3">C9+C10+C11+C13</f>
        <v>13249.766666666666</v>
      </c>
      <c r="D14" s="171">
        <f t="shared" si="3"/>
        <v>14965.231309999999</v>
      </c>
      <c r="E14" s="140">
        <f t="shared" si="0"/>
        <v>1.129471309683441</v>
      </c>
      <c r="F14" s="171">
        <v>152095.19999999998</v>
      </c>
      <c r="G14" s="171">
        <v>175563.13055</v>
      </c>
      <c r="H14" s="140">
        <v>1.1542976408854455</v>
      </c>
    </row>
    <row r="15" spans="1:10" s="114" customFormat="1" ht="22.5" customHeight="1" x14ac:dyDescent="0.2">
      <c r="A15" s="141" t="s">
        <v>19</v>
      </c>
      <c r="B15" s="142"/>
      <c r="C15" s="172"/>
      <c r="D15" s="235"/>
      <c r="E15" s="143"/>
      <c r="F15" s="181"/>
      <c r="G15" s="181"/>
      <c r="H15" s="143"/>
    </row>
    <row r="16" spans="1:10" s="114" customFormat="1" ht="22.5" customHeight="1" x14ac:dyDescent="0.2">
      <c r="A16" s="122">
        <v>10</v>
      </c>
      <c r="B16" s="144" t="s">
        <v>20</v>
      </c>
      <c r="C16" s="170">
        <v>10799.004985469486</v>
      </c>
      <c r="D16" s="212">
        <v>10781.153380000002</v>
      </c>
      <c r="E16" s="125">
        <f t="shared" ref="E16:E34" si="4">D16/C16</f>
        <v>0.99834692126788493</v>
      </c>
      <c r="F16" s="180">
        <v>124440</v>
      </c>
      <c r="G16" s="180">
        <v>125580.23779</v>
      </c>
      <c r="H16" s="125">
        <v>1.0091629523465124</v>
      </c>
    </row>
    <row r="17" spans="1:8" s="114" customFormat="1" ht="22.5" customHeight="1" x14ac:dyDescent="0.2">
      <c r="A17" s="145">
        <v>41285</v>
      </c>
      <c r="B17" s="146" t="s">
        <v>21</v>
      </c>
      <c r="C17" s="170">
        <v>1875</v>
      </c>
      <c r="D17" s="212">
        <v>2381.2707700000001</v>
      </c>
      <c r="E17" s="128">
        <f t="shared" si="4"/>
        <v>1.2700110773333333</v>
      </c>
      <c r="F17" s="180">
        <v>22500</v>
      </c>
      <c r="G17" s="180">
        <v>26333.520619999999</v>
      </c>
      <c r="H17" s="128">
        <v>1.1703786942222223</v>
      </c>
    </row>
    <row r="18" spans="1:8" s="114" customFormat="1" ht="22.5" customHeight="1" x14ac:dyDescent="0.2">
      <c r="A18" s="147">
        <v>41316</v>
      </c>
      <c r="B18" s="148" t="s">
        <v>83</v>
      </c>
      <c r="C18" s="170">
        <v>133.33333333333334</v>
      </c>
      <c r="D18" s="212">
        <v>142.87367999999998</v>
      </c>
      <c r="E18" s="128">
        <f t="shared" si="4"/>
        <v>1.0715525999999997</v>
      </c>
      <c r="F18" s="180">
        <v>1599.9999999999998</v>
      </c>
      <c r="G18" s="180">
        <v>1571.5022300000003</v>
      </c>
      <c r="H18" s="128">
        <v>0.98218889375000029</v>
      </c>
    </row>
    <row r="19" spans="1:8" s="114" customFormat="1" ht="22.5" customHeight="1" x14ac:dyDescent="0.2">
      <c r="A19" s="147">
        <v>41344</v>
      </c>
      <c r="B19" s="148" t="s">
        <v>84</v>
      </c>
      <c r="C19" s="170">
        <v>200</v>
      </c>
      <c r="D19" s="212">
        <v>236.86870000000002</v>
      </c>
      <c r="E19" s="128">
        <f t="shared" si="4"/>
        <v>1.1843435</v>
      </c>
      <c r="F19" s="180">
        <v>2400</v>
      </c>
      <c r="G19" s="180">
        <v>3038.5470300000002</v>
      </c>
      <c r="H19" s="128">
        <v>1.2660612625000001</v>
      </c>
    </row>
    <row r="20" spans="1:8" s="114" customFormat="1" ht="22.5" customHeight="1" x14ac:dyDescent="0.2">
      <c r="A20" s="147">
        <v>41375</v>
      </c>
      <c r="B20" s="148" t="s">
        <v>85</v>
      </c>
      <c r="C20" s="170">
        <v>2299.9963333333303</v>
      </c>
      <c r="D20" s="212">
        <v>2276.6954900000001</v>
      </c>
      <c r="E20" s="128">
        <f t="shared" si="4"/>
        <v>0.98986918240014721</v>
      </c>
      <c r="F20" s="180">
        <v>27599.99999999996</v>
      </c>
      <c r="G20" s="180">
        <v>27137.351140000002</v>
      </c>
      <c r="H20" s="128">
        <v>0.98323736014492902</v>
      </c>
    </row>
    <row r="21" spans="1:8" s="114" customFormat="1" ht="22.5" customHeight="1" x14ac:dyDescent="0.2">
      <c r="A21" s="147">
        <v>41405</v>
      </c>
      <c r="B21" s="148" t="s">
        <v>22</v>
      </c>
      <c r="C21" s="170">
        <v>264.36399999999998</v>
      </c>
      <c r="D21" s="212">
        <v>216.70059000000001</v>
      </c>
      <c r="E21" s="128">
        <f t="shared" si="4"/>
        <v>0.81970536835575203</v>
      </c>
      <c r="F21" s="180">
        <v>3253.1195657142857</v>
      </c>
      <c r="G21" s="180">
        <v>2588.7462799999998</v>
      </c>
      <c r="H21" s="128">
        <v>0.7957734807179121</v>
      </c>
    </row>
    <row r="22" spans="1:8" s="114" customFormat="1" ht="22.5" customHeight="1" x14ac:dyDescent="0.2">
      <c r="A22" s="149">
        <v>11</v>
      </c>
      <c r="B22" s="150" t="s">
        <v>23</v>
      </c>
      <c r="C22" s="151">
        <f t="shared" ref="C22:D22" si="5">C17+C18+C19+C20+C21</f>
        <v>4772.6936666666625</v>
      </c>
      <c r="D22" s="151">
        <f t="shared" si="5"/>
        <v>5254.4092300000011</v>
      </c>
      <c r="E22" s="152">
        <f t="shared" si="4"/>
        <v>1.1009315906230743</v>
      </c>
      <c r="F22" s="151">
        <v>57353.119565714245</v>
      </c>
      <c r="G22" s="151">
        <v>60669.667300000008</v>
      </c>
      <c r="H22" s="152">
        <v>1.057826806273122</v>
      </c>
    </row>
    <row r="23" spans="1:8" s="114" customFormat="1" ht="22.5" customHeight="1" x14ac:dyDescent="0.2">
      <c r="A23" s="122">
        <v>12</v>
      </c>
      <c r="B23" s="148" t="s">
        <v>24</v>
      </c>
      <c r="C23" s="170">
        <v>364.28899999999999</v>
      </c>
      <c r="D23" s="212">
        <v>293.75957</v>
      </c>
      <c r="E23" s="128">
        <f t="shared" si="4"/>
        <v>0.80639154627232779</v>
      </c>
      <c r="F23" s="180">
        <v>3227</v>
      </c>
      <c r="G23" s="180">
        <v>2780.2429700000002</v>
      </c>
      <c r="H23" s="128">
        <v>0.86155654477843202</v>
      </c>
    </row>
    <row r="24" spans="1:8" s="114" customFormat="1" ht="22.5" customHeight="1" x14ac:dyDescent="0.2">
      <c r="A24" s="122">
        <v>13</v>
      </c>
      <c r="B24" s="148" t="s">
        <v>25</v>
      </c>
      <c r="C24" s="170">
        <v>175.98699999999999</v>
      </c>
      <c r="D24" s="212">
        <v>188.02977999999999</v>
      </c>
      <c r="E24" s="128">
        <f t="shared" si="4"/>
        <v>1.0684299408479034</v>
      </c>
      <c r="F24" s="180">
        <v>1643.0500000000002</v>
      </c>
      <c r="G24" s="180">
        <v>1734.1471700000002</v>
      </c>
      <c r="H24" s="128">
        <v>1.0554439426675999</v>
      </c>
    </row>
    <row r="25" spans="1:8" s="114" customFormat="1" ht="22.5" customHeight="1" x14ac:dyDescent="0.2">
      <c r="A25" s="122">
        <v>14</v>
      </c>
      <c r="B25" s="148" t="s">
        <v>26</v>
      </c>
      <c r="C25" s="170">
        <v>844.49531999999999</v>
      </c>
      <c r="D25" s="212">
        <v>1066.7469099999998</v>
      </c>
      <c r="E25" s="128">
        <f t="shared" si="4"/>
        <v>1.2631768166577879</v>
      </c>
      <c r="F25" s="180">
        <v>10459.00006</v>
      </c>
      <c r="G25" s="180">
        <v>8171.0719900000004</v>
      </c>
      <c r="H25" s="128">
        <v>0.78124791501339752</v>
      </c>
    </row>
    <row r="26" spans="1:8" s="114" customFormat="1" ht="22.5" customHeight="1" x14ac:dyDescent="0.2">
      <c r="A26" s="122">
        <v>15</v>
      </c>
      <c r="B26" s="148" t="s">
        <v>7</v>
      </c>
      <c r="C26" s="170">
        <v>0</v>
      </c>
      <c r="D26" s="212">
        <v>3082.7537299999999</v>
      </c>
      <c r="E26" s="128" t="e">
        <f>D26/C26</f>
        <v>#DIV/0!</v>
      </c>
      <c r="F26" s="180">
        <v>0</v>
      </c>
      <c r="G26" s="180">
        <v>3082.7537299999999</v>
      </c>
      <c r="H26" s="128" t="e">
        <v>#DIV/0!</v>
      </c>
    </row>
    <row r="27" spans="1:8" s="114" customFormat="1" ht="22.5" customHeight="1" x14ac:dyDescent="0.2">
      <c r="A27" s="153">
        <v>16</v>
      </c>
      <c r="B27" s="154" t="s">
        <v>27</v>
      </c>
      <c r="C27" s="155">
        <f t="shared" ref="C27:D27" si="6">C16+C22+C23+C24+C25+C26</f>
        <v>16956.469972136147</v>
      </c>
      <c r="D27" s="155">
        <f t="shared" si="6"/>
        <v>20666.852600000002</v>
      </c>
      <c r="E27" s="156">
        <f t="shared" si="4"/>
        <v>1.2188181050631983</v>
      </c>
      <c r="F27" s="155">
        <v>197122.16962571422</v>
      </c>
      <c r="G27" s="155">
        <v>202018.12095000001</v>
      </c>
      <c r="H27" s="156">
        <v>1.0248371420301532</v>
      </c>
    </row>
    <row r="28" spans="1:8" s="114" customFormat="1" ht="22.5" customHeight="1" x14ac:dyDescent="0.2">
      <c r="A28" s="157">
        <v>17</v>
      </c>
      <c r="B28" s="158" t="s">
        <v>28</v>
      </c>
      <c r="C28" s="159">
        <f t="shared" ref="C28" si="7">SUM(C14-C27)</f>
        <v>-3706.7033054694803</v>
      </c>
      <c r="D28" s="159">
        <f t="shared" ref="D28" si="8">SUM(D14-D27)</f>
        <v>-5701.6212900000028</v>
      </c>
      <c r="E28" s="192">
        <f t="shared" si="4"/>
        <v>1.5381919781890534</v>
      </c>
      <c r="F28" s="182">
        <v>-45026.969625714235</v>
      </c>
      <c r="G28" s="182">
        <v>-26454.99040000001</v>
      </c>
      <c r="H28" s="192">
        <v>0.58753655020327988</v>
      </c>
    </row>
    <row r="29" spans="1:8" s="114" customFormat="1" ht="22.5" customHeight="1" x14ac:dyDescent="0.2">
      <c r="A29" s="147">
        <v>43483</v>
      </c>
      <c r="B29" s="148" t="s">
        <v>29</v>
      </c>
      <c r="C29" s="170">
        <v>248.36333333333332</v>
      </c>
      <c r="D29" s="212">
        <v>226.76105999999999</v>
      </c>
      <c r="E29" s="128">
        <f t="shared" si="4"/>
        <v>0.9130214873371002</v>
      </c>
      <c r="F29" s="180">
        <v>2980.0299999999997</v>
      </c>
      <c r="G29" s="180">
        <v>2486.4090899999997</v>
      </c>
      <c r="H29" s="128">
        <v>0.83435706687516564</v>
      </c>
    </row>
    <row r="30" spans="1:8" s="114" customFormat="1" ht="22.5" customHeight="1" x14ac:dyDescent="0.2">
      <c r="A30" s="147">
        <v>43514</v>
      </c>
      <c r="B30" s="148" t="s">
        <v>55</v>
      </c>
      <c r="C30" s="170">
        <v>316.66666666666669</v>
      </c>
      <c r="D30" s="212">
        <v>221.786</v>
      </c>
      <c r="E30" s="128">
        <f t="shared" si="4"/>
        <v>0.70037684210526308</v>
      </c>
      <c r="F30" s="180">
        <v>3799.9999999999995</v>
      </c>
      <c r="G30" s="180">
        <v>2340.5733600000003</v>
      </c>
      <c r="H30" s="128">
        <v>0.615940357894737</v>
      </c>
    </row>
    <row r="31" spans="1:8" s="114" customFormat="1" ht="22.5" customHeight="1" x14ac:dyDescent="0.2">
      <c r="A31" s="122">
        <v>19</v>
      </c>
      <c r="B31" s="148" t="s">
        <v>30</v>
      </c>
      <c r="C31" s="170">
        <v>325</v>
      </c>
      <c r="D31" s="212">
        <v>677.03932999999995</v>
      </c>
      <c r="E31" s="128">
        <f t="shared" si="4"/>
        <v>2.0831979384615384</v>
      </c>
      <c r="F31" s="180">
        <v>325</v>
      </c>
      <c r="G31" s="180">
        <v>684.82216999999991</v>
      </c>
      <c r="H31" s="128">
        <v>2.1071451384615383</v>
      </c>
    </row>
    <row r="32" spans="1:8" s="114" customFormat="1" ht="22.5" customHeight="1" x14ac:dyDescent="0.2">
      <c r="A32" s="122">
        <v>20</v>
      </c>
      <c r="B32" s="148" t="s">
        <v>31</v>
      </c>
      <c r="C32" s="170">
        <v>0.625</v>
      </c>
      <c r="D32" s="212">
        <v>1.1623399999999999</v>
      </c>
      <c r="E32" s="128">
        <f t="shared" si="4"/>
        <v>1.8597439999999998</v>
      </c>
      <c r="F32" s="180">
        <v>7.5</v>
      </c>
      <c r="G32" s="180">
        <v>10.361130000000001</v>
      </c>
      <c r="H32" s="128">
        <v>1.3814840000000002</v>
      </c>
    </row>
    <row r="33" spans="1:11" s="114" customFormat="1" ht="22.5" customHeight="1" x14ac:dyDescent="0.2">
      <c r="A33" s="122">
        <v>21</v>
      </c>
      <c r="B33" s="148" t="s">
        <v>32</v>
      </c>
      <c r="C33" s="170">
        <v>50</v>
      </c>
      <c r="D33" s="212">
        <v>62.671680000000002</v>
      </c>
      <c r="E33" s="128">
        <f t="shared" si="4"/>
        <v>1.2534336000000001</v>
      </c>
      <c r="F33" s="180">
        <v>50</v>
      </c>
      <c r="G33" s="180">
        <v>62.671680000000002</v>
      </c>
      <c r="H33" s="128">
        <v>1.2534336000000001</v>
      </c>
    </row>
    <row r="34" spans="1:11" s="114" customFormat="1" ht="22.5" customHeight="1" x14ac:dyDescent="0.2">
      <c r="A34" s="160">
        <v>22</v>
      </c>
      <c r="B34" s="161" t="s">
        <v>33</v>
      </c>
      <c r="C34" s="173">
        <f t="shared" ref="C34:G34" si="9">C28-C29-C31-C32-C33</f>
        <v>-4330.691638802813</v>
      </c>
      <c r="D34" s="173">
        <f t="shared" si="9"/>
        <v>-6669.2557000000024</v>
      </c>
      <c r="E34" s="193">
        <f t="shared" si="4"/>
        <v>1.5399978239604397</v>
      </c>
      <c r="F34" s="173">
        <f t="shared" si="9"/>
        <v>-48389.499625714234</v>
      </c>
      <c r="G34" s="173">
        <f t="shared" si="9"/>
        <v>-29699.254470000011</v>
      </c>
      <c r="H34" s="162">
        <v>0.61375411400653945</v>
      </c>
    </row>
    <row r="35" spans="1:11" s="114" customFormat="1" ht="22.5" customHeight="1" x14ac:dyDescent="0.2">
      <c r="A35" s="163"/>
      <c r="B35" s="164" t="s">
        <v>68</v>
      </c>
      <c r="C35" s="164"/>
      <c r="D35" s="210"/>
      <c r="E35" s="164"/>
      <c r="F35" s="196"/>
      <c r="G35" s="196"/>
      <c r="H35" s="165"/>
    </row>
    <row r="36" spans="1:11" s="114" customFormat="1" ht="22.5" customHeight="1" x14ac:dyDescent="0.2">
      <c r="A36" s="163"/>
      <c r="B36" s="166" t="s">
        <v>69</v>
      </c>
      <c r="C36" s="194"/>
      <c r="D36" s="194">
        <v>488.26</v>
      </c>
      <c r="E36" s="194"/>
      <c r="F36" s="124"/>
      <c r="G36" s="124">
        <v>479.38</v>
      </c>
      <c r="H36" s="195"/>
    </row>
    <row r="37" spans="1:11" s="114" customFormat="1" ht="22.5" customHeight="1" x14ac:dyDescent="0.2">
      <c r="A37" s="163"/>
      <c r="B37" s="146" t="s">
        <v>101</v>
      </c>
      <c r="C37" s="195"/>
      <c r="D37" s="195">
        <v>2256</v>
      </c>
      <c r="E37" s="195"/>
      <c r="F37" s="127"/>
      <c r="G37" s="180">
        <v>28829</v>
      </c>
      <c r="H37" s="127"/>
    </row>
    <row r="38" spans="1:11" s="114" customFormat="1" ht="22.5" customHeight="1" x14ac:dyDescent="0.2">
      <c r="A38" s="163"/>
      <c r="B38" s="146" t="s">
        <v>102</v>
      </c>
      <c r="C38" s="195"/>
      <c r="D38" s="195">
        <v>725</v>
      </c>
      <c r="E38" s="195"/>
      <c r="F38" s="127"/>
      <c r="G38" s="180">
        <v>10017</v>
      </c>
      <c r="H38" s="127"/>
      <c r="K38" s="167"/>
    </row>
    <row r="39" spans="1:11" s="114" customFormat="1" ht="22.5" customHeight="1" x14ac:dyDescent="0.2">
      <c r="A39" s="163"/>
      <c r="B39" s="118"/>
      <c r="C39" s="168"/>
      <c r="E39" s="168"/>
      <c r="F39" s="168"/>
      <c r="G39" s="168"/>
      <c r="H39" s="168"/>
    </row>
    <row r="40" spans="1:11" s="114" customFormat="1" ht="22.5" customHeight="1" x14ac:dyDescent="0.2">
      <c r="B40" s="110" t="s">
        <v>97</v>
      </c>
      <c r="C40" s="119" t="s">
        <v>95</v>
      </c>
      <c r="D40" s="252">
        <v>21095.094429999997</v>
      </c>
      <c r="E40" s="119"/>
      <c r="F40" s="119" t="s">
        <v>96</v>
      </c>
      <c r="G40" s="253">
        <v>194670.63073999999</v>
      </c>
      <c r="H40" s="119"/>
    </row>
    <row r="41" spans="1:11" s="114" customFormat="1" ht="22.5" customHeight="1" x14ac:dyDescent="0.2">
      <c r="B41" s="110" t="s">
        <v>98</v>
      </c>
      <c r="C41" s="119" t="s">
        <v>95</v>
      </c>
      <c r="D41" s="252">
        <v>25805.702800000028</v>
      </c>
      <c r="E41" s="119"/>
      <c r="F41" s="119" t="s">
        <v>96</v>
      </c>
      <c r="G41" s="253">
        <v>166883.51551999999</v>
      </c>
      <c r="H41" s="208" t="s">
        <v>136</v>
      </c>
    </row>
    <row r="42" spans="1:11" s="250" customFormat="1" ht="22.5" customHeight="1" x14ac:dyDescent="0.2">
      <c r="B42" s="249"/>
      <c r="C42" s="238"/>
      <c r="D42" s="248"/>
      <c r="E42" s="238"/>
      <c r="F42" s="238"/>
      <c r="G42" s="251"/>
      <c r="H42" s="247"/>
    </row>
    <row r="43" spans="1:11" ht="20.100000000000001" customHeight="1" x14ac:dyDescent="0.2">
      <c r="B43" s="240" t="s">
        <v>155</v>
      </c>
      <c r="C43" s="241"/>
      <c r="D43" s="242">
        <v>20374</v>
      </c>
      <c r="E43" s="244" t="s">
        <v>159</v>
      </c>
      <c r="F43" s="242">
        <v>74</v>
      </c>
      <c r="G43" s="245" t="s">
        <v>160</v>
      </c>
      <c r="H43" s="111"/>
    </row>
    <row r="44" spans="1:11" ht="20.100000000000001" customHeight="1" x14ac:dyDescent="0.2">
      <c r="B44" s="240" t="s">
        <v>156</v>
      </c>
      <c r="C44" s="241"/>
      <c r="D44" s="242">
        <v>18987</v>
      </c>
      <c r="E44" s="243" t="s">
        <v>159</v>
      </c>
      <c r="F44" s="242">
        <v>732</v>
      </c>
      <c r="G44" s="246" t="s">
        <v>161</v>
      </c>
      <c r="H44" s="111"/>
    </row>
    <row r="45" spans="1:11" ht="20.100000000000001" customHeight="1" x14ac:dyDescent="0.2">
      <c r="B45" s="240" t="s">
        <v>157</v>
      </c>
      <c r="C45" s="239"/>
      <c r="D45" s="242">
        <v>19785</v>
      </c>
      <c r="E45" s="243" t="s">
        <v>159</v>
      </c>
      <c r="F45" s="242">
        <v>1500</v>
      </c>
      <c r="G45" s="246" t="s">
        <v>161</v>
      </c>
      <c r="H45" s="111"/>
    </row>
    <row r="46" spans="1:11" ht="20.100000000000001" customHeight="1" x14ac:dyDescent="0.2">
      <c r="B46" s="240" t="s">
        <v>158</v>
      </c>
      <c r="C46" s="239" t="s">
        <v>154</v>
      </c>
      <c r="D46" s="242">
        <v>88668.583100000003</v>
      </c>
      <c r="E46" s="243" t="s">
        <v>159</v>
      </c>
      <c r="F46" s="242">
        <v>9051.4017999999996</v>
      </c>
      <c r="G46" s="246" t="s">
        <v>161</v>
      </c>
      <c r="H46" s="111"/>
    </row>
    <row r="47" spans="1:11" ht="20.100000000000001" customHeight="1" x14ac:dyDescent="0.2">
      <c r="B47" s="120"/>
      <c r="D47" s="121"/>
      <c r="G47" s="121"/>
      <c r="H47" s="111"/>
    </row>
    <row r="48" spans="1:11" s="114" customFormat="1" ht="18.75" customHeight="1" x14ac:dyDescent="0.2">
      <c r="A48" s="118" t="s">
        <v>94</v>
      </c>
      <c r="B48" s="119"/>
      <c r="C48" s="119"/>
      <c r="D48" s="119"/>
      <c r="E48" s="119"/>
      <c r="F48" s="119"/>
      <c r="G48" s="119"/>
      <c r="H48" s="118"/>
    </row>
    <row r="50" spans="2:8" s="116" customFormat="1" ht="21" customHeight="1" x14ac:dyDescent="0.2">
      <c r="B50" s="197" t="s">
        <v>132</v>
      </c>
    </row>
    <row r="51" spans="2:8" s="116" customFormat="1" ht="21" customHeight="1" x14ac:dyDescent="0.2">
      <c r="B51" s="198" t="s">
        <v>126</v>
      </c>
      <c r="C51" s="169"/>
      <c r="D51" s="169"/>
      <c r="E51" s="169"/>
      <c r="F51" s="169"/>
      <c r="G51" s="169"/>
      <c r="H51" s="169"/>
    </row>
    <row r="52" spans="2:8" s="116" customFormat="1" ht="21" customHeight="1" x14ac:dyDescent="0.2">
      <c r="B52" s="176" t="s">
        <v>127</v>
      </c>
      <c r="C52" s="199" t="s">
        <v>123</v>
      </c>
      <c r="D52" s="199" t="s">
        <v>134</v>
      </c>
      <c r="E52" s="199" t="s">
        <v>138</v>
      </c>
      <c r="F52" s="213" t="s">
        <v>143</v>
      </c>
      <c r="G52" s="199" t="s">
        <v>135</v>
      </c>
    </row>
    <row r="53" spans="2:8" s="116" customFormat="1" ht="21" customHeight="1" x14ac:dyDescent="0.2">
      <c r="B53" s="148" t="s">
        <v>129</v>
      </c>
      <c r="C53" s="200">
        <v>3374872</v>
      </c>
      <c r="D53" s="200"/>
      <c r="E53" s="201">
        <v>2024923</v>
      </c>
      <c r="F53" s="201">
        <v>7851267</v>
      </c>
      <c r="G53" s="200">
        <f>+C53+D53+E53+F53</f>
        <v>13251062</v>
      </c>
    </row>
    <row r="54" spans="2:8" s="116" customFormat="1" ht="21" customHeight="1" x14ac:dyDescent="0.2">
      <c r="B54" s="148" t="s">
        <v>130</v>
      </c>
      <c r="C54" s="201">
        <v>1615775</v>
      </c>
      <c r="D54" s="201">
        <v>969465</v>
      </c>
      <c r="E54" s="201"/>
      <c r="F54" s="214">
        <v>3758923</v>
      </c>
      <c r="G54" s="200">
        <f t="shared" ref="G54:G55" si="10">+C54+D54+E54+F54</f>
        <v>6344163</v>
      </c>
    </row>
    <row r="55" spans="2:8" s="116" customFormat="1" ht="21" customHeight="1" x14ac:dyDescent="0.2">
      <c r="B55" s="148" t="s">
        <v>131</v>
      </c>
      <c r="C55" s="201">
        <v>473378</v>
      </c>
      <c r="D55" s="201"/>
      <c r="E55" s="201">
        <v>284027</v>
      </c>
      <c r="F55" s="201">
        <v>1101261</v>
      </c>
      <c r="G55" s="200">
        <f t="shared" si="10"/>
        <v>1858666</v>
      </c>
    </row>
    <row r="56" spans="2:8" s="116" customFormat="1" ht="21" customHeight="1" x14ac:dyDescent="0.2">
      <c r="B56" s="176" t="s">
        <v>128</v>
      </c>
      <c r="C56" s="202">
        <f>SUM(C53:C55)</f>
        <v>5464025</v>
      </c>
      <c r="D56" s="202">
        <f>SUM(D53:D55)</f>
        <v>969465</v>
      </c>
      <c r="E56" s="202">
        <f>SUM(E53:E55)</f>
        <v>2308950</v>
      </c>
      <c r="F56" s="202">
        <f>SUM(F53:F55)</f>
        <v>12711451</v>
      </c>
      <c r="G56" s="209">
        <f>+C56+D56+E56+F56</f>
        <v>21453891</v>
      </c>
    </row>
    <row r="57" spans="2:8" s="116" customFormat="1" ht="20.100000000000001" customHeight="1" x14ac:dyDescent="0.2">
      <c r="C57" s="169"/>
      <c r="D57" s="169"/>
      <c r="E57" s="169"/>
      <c r="F57" s="169"/>
      <c r="G57" s="169"/>
      <c r="H57" s="169"/>
    </row>
    <row r="58" spans="2:8" ht="20.100000000000001" customHeight="1" x14ac:dyDescent="0.2"/>
    <row r="59" spans="2:8" x14ac:dyDescent="0.2">
      <c r="B59" s="204" t="s">
        <v>148</v>
      </c>
      <c r="C59" s="203"/>
      <c r="F59" s="205"/>
      <c r="G59" s="205">
        <v>1639518.48</v>
      </c>
    </row>
    <row r="60" spans="2:8" x14ac:dyDescent="0.2">
      <c r="B60" s="204" t="s">
        <v>149</v>
      </c>
      <c r="F60" s="206"/>
      <c r="G60" s="205">
        <v>619255.80000000005</v>
      </c>
    </row>
    <row r="61" spans="2:8" x14ac:dyDescent="0.2">
      <c r="B61" s="204" t="s">
        <v>150</v>
      </c>
      <c r="F61" s="206"/>
      <c r="G61" s="205">
        <v>649255.80000000005</v>
      </c>
    </row>
    <row r="62" spans="2:8" x14ac:dyDescent="0.2">
      <c r="B62" s="204" t="s">
        <v>151</v>
      </c>
      <c r="F62" s="206"/>
      <c r="G62" s="205">
        <v>515100</v>
      </c>
    </row>
    <row r="63" spans="2:8" x14ac:dyDescent="0.2">
      <c r="B63" s="204" t="s">
        <v>153</v>
      </c>
      <c r="F63" s="206"/>
      <c r="G63" s="205">
        <v>906900</v>
      </c>
    </row>
    <row r="64" spans="2:8" x14ac:dyDescent="0.2">
      <c r="B64" s="204" t="s">
        <v>152</v>
      </c>
      <c r="F64" s="206"/>
      <c r="G64" s="205">
        <v>109000</v>
      </c>
    </row>
    <row r="65" spans="7:7" x14ac:dyDescent="0.2">
      <c r="G65" s="211">
        <f>SUM(G59:G64)</f>
        <v>4439030.08</v>
      </c>
    </row>
    <row r="66" spans="7:7" x14ac:dyDescent="0.2">
      <c r="G66" s="237"/>
    </row>
  </sheetData>
  <mergeCells count="5">
    <mergeCell ref="C2:E2"/>
    <mergeCell ref="F2:H2"/>
    <mergeCell ref="C3:E3"/>
    <mergeCell ref="F3:H3"/>
    <mergeCell ref="A2:B4"/>
  </mergeCells>
  <printOptions horizontalCentered="1" gridLines="1"/>
  <pageMargins left="0.23622047244094491" right="0.23622047244094491" top="0.55118110236220474" bottom="0.55118110236220474" header="0.31496062992125984" footer="0.31496062992125984"/>
  <pageSetup paperSize="9" scale="75" orientation="portrait" r:id="rId1"/>
  <headerFooter alignWithMargins="0">
    <oddHeader>&amp;R&amp;A</oddHeader>
    <oddFooter>&amp;L&amp;D&amp;RSpracoval: ekonóm 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N27"/>
  <sheetViews>
    <sheetView showGridLines="0" zoomScaleNormal="100" workbookViewId="0">
      <selection activeCell="B1" sqref="B1"/>
    </sheetView>
  </sheetViews>
  <sheetFormatPr defaultColWidth="9.140625" defaultRowHeight="12.75" x14ac:dyDescent="0.2"/>
  <cols>
    <col min="1" max="1" width="4.140625" customWidth="1"/>
    <col min="2" max="2" width="30.85546875" customWidth="1"/>
    <col min="3" max="4" width="11.28515625" style="1" customWidth="1"/>
    <col min="5" max="5" width="12.140625" style="1" customWidth="1"/>
    <col min="6" max="14" width="11.28515625" style="1" customWidth="1"/>
  </cols>
  <sheetData>
    <row r="1" spans="1:14" ht="20.100000000000001" customHeight="1" x14ac:dyDescent="0.2">
      <c r="A1" s="2"/>
      <c r="B1" s="3" t="str">
        <f>Cover!A9</f>
        <v>Univerzitná nemocnica Martin</v>
      </c>
    </row>
    <row r="2" spans="1:14" ht="32.25" customHeight="1" x14ac:dyDescent="0.2">
      <c r="A2" s="226" t="s">
        <v>0</v>
      </c>
      <c r="B2" s="227"/>
      <c r="C2" s="46" t="s">
        <v>103</v>
      </c>
      <c r="D2" s="46" t="s">
        <v>104</v>
      </c>
      <c r="E2" s="46" t="s">
        <v>105</v>
      </c>
      <c r="F2" s="46" t="s">
        <v>106</v>
      </c>
      <c r="G2" s="46" t="s">
        <v>107</v>
      </c>
      <c r="H2" s="46" t="s">
        <v>108</v>
      </c>
      <c r="I2" s="46" t="s">
        <v>109</v>
      </c>
      <c r="J2" s="46" t="s">
        <v>110</v>
      </c>
      <c r="K2" s="46" t="s">
        <v>111</v>
      </c>
      <c r="L2" s="46" t="s">
        <v>112</v>
      </c>
      <c r="M2" s="46" t="s">
        <v>113</v>
      </c>
      <c r="N2" s="46" t="s">
        <v>114</v>
      </c>
    </row>
    <row r="3" spans="1:14" ht="20.100000000000001" customHeight="1" x14ac:dyDescent="0.2">
      <c r="A3" s="4" t="s">
        <v>1</v>
      </c>
      <c r="B3" s="183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</row>
    <row r="4" spans="1:14" ht="20.100000000000001" customHeight="1" x14ac:dyDescent="0.2">
      <c r="A4" s="175" t="s">
        <v>73</v>
      </c>
      <c r="B4" s="185" t="s">
        <v>74</v>
      </c>
      <c r="C4" s="174">
        <f>C5</f>
        <v>95279.09762</v>
      </c>
      <c r="D4" s="174">
        <f t="shared" ref="D4:N4" si="0">D5</f>
        <v>105362.35188</v>
      </c>
      <c r="E4" s="174">
        <f t="shared" si="0"/>
        <v>119501.86645999999</v>
      </c>
      <c r="F4" s="174">
        <f t="shared" si="0"/>
        <v>131718.23781999998</v>
      </c>
      <c r="G4" s="174">
        <f t="shared" si="0"/>
        <v>144622.92018000002</v>
      </c>
      <c r="H4" s="174">
        <f t="shared" si="0"/>
        <v>157278.29298</v>
      </c>
      <c r="I4" s="174">
        <f t="shared" si="0"/>
        <v>168701.38243999999</v>
      </c>
      <c r="J4" s="174">
        <f t="shared" si="0"/>
        <v>180562.28253</v>
      </c>
      <c r="K4" s="174">
        <f t="shared" si="0"/>
        <v>191416.44198</v>
      </c>
      <c r="L4" s="174">
        <f t="shared" si="0"/>
        <v>201344.50162</v>
      </c>
      <c r="M4" s="174">
        <f t="shared" si="0"/>
        <v>216457.80585</v>
      </c>
      <c r="N4" s="174">
        <f t="shared" si="0"/>
        <v>234483.78972999999</v>
      </c>
    </row>
    <row r="5" spans="1:14" ht="20.100000000000001" customHeight="1" x14ac:dyDescent="0.2">
      <c r="A5" s="126">
        <v>1</v>
      </c>
      <c r="B5" s="126" t="s">
        <v>77</v>
      </c>
      <c r="C5" s="127">
        <v>95279.09762</v>
      </c>
      <c r="D5" s="127">
        <v>105362.35188</v>
      </c>
      <c r="E5" s="127">
        <v>119501.86645999999</v>
      </c>
      <c r="F5" s="127">
        <v>131718.23781999998</v>
      </c>
      <c r="G5" s="127">
        <v>144622.92018000002</v>
      </c>
      <c r="H5" s="127">
        <v>157278.29298</v>
      </c>
      <c r="I5" s="127">
        <v>168701.38243999999</v>
      </c>
      <c r="J5" s="127">
        <v>180562.28253</v>
      </c>
      <c r="K5" s="127">
        <v>191416.44198</v>
      </c>
      <c r="L5" s="127">
        <v>201344.50162</v>
      </c>
      <c r="M5" s="127">
        <v>216457.80585</v>
      </c>
      <c r="N5" s="127">
        <v>234483.78972999999</v>
      </c>
    </row>
    <row r="6" spans="1:14" ht="20.100000000000001" customHeight="1" x14ac:dyDescent="0.2">
      <c r="A6" s="175" t="s">
        <v>75</v>
      </c>
      <c r="B6" s="185" t="s">
        <v>76</v>
      </c>
      <c r="C6" s="174">
        <f>SUM(C7:C9)</f>
        <v>125326.40927</v>
      </c>
      <c r="D6" s="174">
        <f t="shared" ref="D6:N6" si="1">SUM(D7:D9)</f>
        <v>119442.95861999999</v>
      </c>
      <c r="E6" s="174">
        <f t="shared" si="1"/>
        <v>113435.93967000001</v>
      </c>
      <c r="F6" s="174">
        <f t="shared" si="1"/>
        <v>106004.67682000001</v>
      </c>
      <c r="G6" s="174">
        <f t="shared" si="1"/>
        <v>102902.87273999999</v>
      </c>
      <c r="H6" s="174">
        <f t="shared" si="1"/>
        <v>91361.530079999997</v>
      </c>
      <c r="I6" s="174">
        <f t="shared" si="1"/>
        <v>77017.315690000003</v>
      </c>
      <c r="J6" s="174">
        <f t="shared" si="1"/>
        <v>63558.519690000001</v>
      </c>
      <c r="K6" s="174">
        <f t="shared" si="1"/>
        <v>146155.29558000001</v>
      </c>
      <c r="L6" s="174">
        <f t="shared" si="1"/>
        <v>142504.76922000002</v>
      </c>
      <c r="M6" s="174">
        <f t="shared" si="1"/>
        <v>143223.35250000001</v>
      </c>
      <c r="N6" s="174">
        <f t="shared" si="1"/>
        <v>117699.16581000001</v>
      </c>
    </row>
    <row r="7" spans="1:14" ht="20.100000000000001" customHeight="1" x14ac:dyDescent="0.2">
      <c r="A7" s="186">
        <v>1</v>
      </c>
      <c r="B7" s="185" t="s">
        <v>3</v>
      </c>
      <c r="C7" s="127">
        <v>5833.9018599999999</v>
      </c>
      <c r="D7" s="127">
        <v>5335.6074100000005</v>
      </c>
      <c r="E7" s="127">
        <v>5673.62183</v>
      </c>
      <c r="F7" s="127">
        <v>5719.7485700000007</v>
      </c>
      <c r="G7" s="127">
        <v>5730.2510899999997</v>
      </c>
      <c r="H7" s="127">
        <v>6124.4653799999996</v>
      </c>
      <c r="I7" s="127">
        <v>6214.6842400000005</v>
      </c>
      <c r="J7" s="127">
        <v>6088.0635000000002</v>
      </c>
      <c r="K7" s="127">
        <v>6760.1719499999999</v>
      </c>
      <c r="L7" s="127">
        <v>6561.84422</v>
      </c>
      <c r="M7" s="127">
        <v>6494.1406900000002</v>
      </c>
      <c r="N7" s="127">
        <v>5702.5645700000005</v>
      </c>
    </row>
    <row r="8" spans="1:14" ht="20.100000000000001" customHeight="1" x14ac:dyDescent="0.2">
      <c r="A8" s="186">
        <v>2</v>
      </c>
      <c r="B8" s="126" t="s">
        <v>2</v>
      </c>
      <c r="C8" s="127">
        <v>21100.546200000001</v>
      </c>
      <c r="D8" s="127">
        <v>21030.963079999998</v>
      </c>
      <c r="E8" s="127">
        <v>20645.721440000001</v>
      </c>
      <c r="F8" s="127">
        <v>20486.899069999999</v>
      </c>
      <c r="G8" s="127">
        <v>27040.83743</v>
      </c>
      <c r="H8" s="127">
        <v>15563.16611</v>
      </c>
      <c r="I8" s="127">
        <v>25716.621090000001</v>
      </c>
      <c r="J8" s="127">
        <v>26559.880929999999</v>
      </c>
      <c r="K8" s="127">
        <v>25382.615659999999</v>
      </c>
      <c r="L8" s="127">
        <v>23192.014600000002</v>
      </c>
      <c r="M8" s="127">
        <v>38526.941890000002</v>
      </c>
      <c r="N8" s="127">
        <v>25114.950260000001</v>
      </c>
    </row>
    <row r="9" spans="1:14" ht="20.100000000000001" customHeight="1" x14ac:dyDescent="0.2">
      <c r="A9" s="186">
        <v>3</v>
      </c>
      <c r="B9" s="126" t="s">
        <v>78</v>
      </c>
      <c r="C9" s="127">
        <v>98391.961209999994</v>
      </c>
      <c r="D9" s="127">
        <v>93076.388129999992</v>
      </c>
      <c r="E9" s="127">
        <v>87116.596400000009</v>
      </c>
      <c r="F9" s="127">
        <v>79798.029180000012</v>
      </c>
      <c r="G9" s="127">
        <v>70131.784220000001</v>
      </c>
      <c r="H9" s="127">
        <v>69673.898589999997</v>
      </c>
      <c r="I9" s="127">
        <v>45086.01036</v>
      </c>
      <c r="J9" s="127">
        <v>30910.575260000001</v>
      </c>
      <c r="K9" s="127">
        <v>114012.50797000001</v>
      </c>
      <c r="L9" s="127">
        <v>112750.91040000001</v>
      </c>
      <c r="M9" s="127">
        <v>98202.269920000006</v>
      </c>
      <c r="N9" s="127">
        <v>86881.650980000006</v>
      </c>
    </row>
    <row r="10" spans="1:14" ht="20.100000000000001" customHeight="1" x14ac:dyDescent="0.2">
      <c r="A10" s="176" t="s">
        <v>82</v>
      </c>
      <c r="B10" s="126" t="s">
        <v>71</v>
      </c>
      <c r="C10" s="174">
        <v>55.845769999999995</v>
      </c>
      <c r="D10" s="174">
        <v>56.602589999999999</v>
      </c>
      <c r="E10" s="174">
        <v>57.679650000000002</v>
      </c>
      <c r="F10" s="174">
        <v>57.679650000000002</v>
      </c>
      <c r="G10" s="174">
        <v>58.092210000000001</v>
      </c>
      <c r="H10" s="174">
        <v>60.244959999999999</v>
      </c>
      <c r="I10" s="174">
        <v>98.094619999999992</v>
      </c>
      <c r="J10" s="174">
        <v>79.056619999999995</v>
      </c>
      <c r="K10" s="174">
        <v>82.673670000000001</v>
      </c>
      <c r="L10" s="174">
        <v>131.23973000000001</v>
      </c>
      <c r="M10" s="174">
        <v>133.59394</v>
      </c>
      <c r="N10" s="174">
        <v>156.20992000000001</v>
      </c>
    </row>
    <row r="11" spans="1:14" ht="20.100000000000001" customHeight="1" x14ac:dyDescent="0.2">
      <c r="A11" s="187"/>
      <c r="B11" s="177" t="s">
        <v>4</v>
      </c>
      <c r="C11" s="188">
        <f>C4+C6+C10</f>
        <v>220661.35266000003</v>
      </c>
      <c r="D11" s="188">
        <f t="shared" ref="D11:N11" si="2">D4+D6+D10</f>
        <v>224861.91308999999</v>
      </c>
      <c r="E11" s="188">
        <f t="shared" si="2"/>
        <v>232995.48577999999</v>
      </c>
      <c r="F11" s="188">
        <f t="shared" si="2"/>
        <v>237780.59428999998</v>
      </c>
      <c r="G11" s="188">
        <f t="shared" si="2"/>
        <v>247583.88513000001</v>
      </c>
      <c r="H11" s="188">
        <f t="shared" si="2"/>
        <v>248700.06802000001</v>
      </c>
      <c r="I11" s="188">
        <f t="shared" si="2"/>
        <v>245816.79274999996</v>
      </c>
      <c r="J11" s="188">
        <f t="shared" si="2"/>
        <v>244199.85884</v>
      </c>
      <c r="K11" s="188">
        <f t="shared" si="2"/>
        <v>337654.41123000003</v>
      </c>
      <c r="L11" s="188">
        <f t="shared" si="2"/>
        <v>343980.51056999998</v>
      </c>
      <c r="M11" s="188">
        <f t="shared" si="2"/>
        <v>359814.75229000003</v>
      </c>
      <c r="N11" s="188">
        <f t="shared" si="2"/>
        <v>352339.16545999999</v>
      </c>
    </row>
    <row r="12" spans="1:14" ht="20.100000000000001" customHeight="1" x14ac:dyDescent="0.2">
      <c r="A12" s="175" t="s">
        <v>65</v>
      </c>
      <c r="B12" s="126"/>
      <c r="C12" s="174"/>
      <c r="D12" s="174"/>
      <c r="E12" s="174"/>
      <c r="F12" s="174"/>
      <c r="G12" s="174"/>
      <c r="H12" s="207"/>
      <c r="I12" s="174"/>
      <c r="J12" s="174"/>
      <c r="K12" s="174"/>
      <c r="L12" s="174"/>
      <c r="M12" s="174"/>
      <c r="N12" s="174"/>
    </row>
    <row r="13" spans="1:14" ht="20.100000000000001" customHeight="1" x14ac:dyDescent="0.2">
      <c r="A13" s="175" t="s">
        <v>79</v>
      </c>
      <c r="B13" s="126" t="s">
        <v>80</v>
      </c>
      <c r="C13" s="174">
        <v>-58145.711450000003</v>
      </c>
      <c r="D13" s="174">
        <v>-62729.870999999999</v>
      </c>
      <c r="E13" s="174">
        <v>-67371.142170000006</v>
      </c>
      <c r="F13" s="174">
        <v>-72716.894889999996</v>
      </c>
      <c r="G13" s="174">
        <v>-69687.701830000005</v>
      </c>
      <c r="H13" s="174">
        <v>-72106.083060000004</v>
      </c>
      <c r="I13" s="174">
        <v>-75879.166169999997</v>
      </c>
      <c r="J13" s="174">
        <v>-79224.36559999999</v>
      </c>
      <c r="K13" s="174">
        <v>-81427.654370000004</v>
      </c>
      <c r="L13" s="174">
        <v>-85825.651190000004</v>
      </c>
      <c r="M13" s="174">
        <v>-77888.627790000013</v>
      </c>
      <c r="N13" s="174">
        <v>-84573.360870000004</v>
      </c>
    </row>
    <row r="14" spans="1:14" ht="20.100000000000001" customHeight="1" x14ac:dyDescent="0.2">
      <c r="A14" s="175" t="s">
        <v>75</v>
      </c>
      <c r="B14" s="189" t="s">
        <v>81</v>
      </c>
      <c r="C14" s="174">
        <f>SUM(C15:C19)</f>
        <v>275994.96059000003</v>
      </c>
      <c r="D14" s="174">
        <f t="shared" ref="D14:N14" si="3">SUM(D15:D19)</f>
        <v>284777.33201999997</v>
      </c>
      <c r="E14" s="174">
        <f t="shared" si="3"/>
        <v>297543.72387999995</v>
      </c>
      <c r="F14" s="174">
        <f t="shared" si="3"/>
        <v>307693.60479999997</v>
      </c>
      <c r="G14" s="174">
        <f t="shared" si="3"/>
        <v>314475.34311000002</v>
      </c>
      <c r="H14" s="174">
        <f t="shared" si="3"/>
        <v>318024.35814999999</v>
      </c>
      <c r="I14" s="174">
        <f t="shared" si="3"/>
        <v>318807.79548999999</v>
      </c>
      <c r="J14" s="174">
        <f t="shared" si="3"/>
        <v>320542.91905000003</v>
      </c>
      <c r="K14" s="174">
        <f t="shared" si="3"/>
        <v>416207.62760999997</v>
      </c>
      <c r="L14" s="174">
        <f t="shared" si="3"/>
        <v>426920.98489999998</v>
      </c>
      <c r="M14" s="174">
        <f t="shared" si="3"/>
        <v>434816.21488000004</v>
      </c>
      <c r="N14" s="174">
        <f t="shared" si="3"/>
        <v>433692.054</v>
      </c>
    </row>
    <row r="15" spans="1:14" ht="20.100000000000001" customHeight="1" x14ac:dyDescent="0.2">
      <c r="A15" s="126">
        <v>1</v>
      </c>
      <c r="B15" s="126" t="s">
        <v>7</v>
      </c>
      <c r="C15" s="127">
        <v>5859.8109299999996</v>
      </c>
      <c r="D15" s="127">
        <v>5854.9187300000003</v>
      </c>
      <c r="E15" s="127">
        <v>5850.9814400000005</v>
      </c>
      <c r="F15" s="127">
        <v>5849.7525599999999</v>
      </c>
      <c r="G15" s="127">
        <v>5848.02783</v>
      </c>
      <c r="H15" s="127">
        <v>5845.3940199999997</v>
      </c>
      <c r="I15" s="127">
        <v>5845.3940199999997</v>
      </c>
      <c r="J15" s="127">
        <v>5845.3940199999997</v>
      </c>
      <c r="K15" s="127">
        <v>5845.3940199999997</v>
      </c>
      <c r="L15" s="127">
        <v>5845.3940199999997</v>
      </c>
      <c r="M15" s="127">
        <v>5845.3940199999997</v>
      </c>
      <c r="N15" s="127">
        <v>8925.9394499999999</v>
      </c>
    </row>
    <row r="16" spans="1:14" ht="20.100000000000001" customHeight="1" x14ac:dyDescent="0.2">
      <c r="A16" s="126">
        <v>2</v>
      </c>
      <c r="B16" s="126" t="s">
        <v>5</v>
      </c>
      <c r="C16" s="127">
        <v>127570.32287999999</v>
      </c>
      <c r="D16" s="127">
        <v>135838.65506999998</v>
      </c>
      <c r="E16" s="127">
        <v>148563.73278999998</v>
      </c>
      <c r="F16" s="127">
        <v>158151.74075999999</v>
      </c>
      <c r="G16" s="127">
        <v>164418.64593999999</v>
      </c>
      <c r="H16" s="127">
        <v>167802.60868</v>
      </c>
      <c r="I16" s="127">
        <v>167015.27187999999</v>
      </c>
      <c r="J16" s="127">
        <v>168988.93617</v>
      </c>
      <c r="K16" s="127">
        <v>169516.0955</v>
      </c>
      <c r="L16" s="127">
        <v>172463.78466999999</v>
      </c>
      <c r="M16" s="127">
        <v>179512.95124000002</v>
      </c>
      <c r="N16" s="127">
        <v>175923.44991</v>
      </c>
    </row>
    <row r="17" spans="1:14" ht="20.100000000000001" customHeight="1" x14ac:dyDescent="0.2">
      <c r="A17" s="126">
        <v>3</v>
      </c>
      <c r="B17" s="126" t="s">
        <v>8</v>
      </c>
      <c r="C17" s="127">
        <v>482.63645000000002</v>
      </c>
      <c r="D17" s="127">
        <v>681.8509499999999</v>
      </c>
      <c r="E17" s="127">
        <v>949.06833999999992</v>
      </c>
      <c r="F17" s="127">
        <v>1192.6802299999999</v>
      </c>
      <c r="G17" s="127">
        <v>1457.7801499999998</v>
      </c>
      <c r="H17" s="127">
        <v>1707.6953600000002</v>
      </c>
      <c r="I17" s="127">
        <v>1953.5926299999999</v>
      </c>
      <c r="J17" s="127">
        <v>2195.8485699999997</v>
      </c>
      <c r="K17" s="127">
        <v>2259.8057799999997</v>
      </c>
      <c r="L17" s="127">
        <v>2639.6758</v>
      </c>
      <c r="M17" s="127">
        <v>2341.3943199999999</v>
      </c>
      <c r="N17" s="127">
        <v>2661.11789</v>
      </c>
    </row>
    <row r="18" spans="1:14" ht="20.100000000000001" customHeight="1" x14ac:dyDescent="0.2">
      <c r="A18" s="126">
        <v>4</v>
      </c>
      <c r="B18" s="126" t="s">
        <v>66</v>
      </c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</row>
    <row r="19" spans="1:14" ht="20.100000000000001" customHeight="1" x14ac:dyDescent="0.2">
      <c r="A19" s="186">
        <v>5</v>
      </c>
      <c r="B19" s="126" t="s">
        <v>6</v>
      </c>
      <c r="C19" s="127">
        <v>142082.19033000001</v>
      </c>
      <c r="D19" s="127">
        <v>142401.90727000003</v>
      </c>
      <c r="E19" s="127">
        <v>142179.94130999999</v>
      </c>
      <c r="F19" s="127">
        <v>142499.43124999999</v>
      </c>
      <c r="G19" s="127">
        <v>142750.88918999999</v>
      </c>
      <c r="H19" s="127">
        <v>142668.66008999999</v>
      </c>
      <c r="I19" s="127">
        <v>143993.53696</v>
      </c>
      <c r="J19" s="127">
        <v>143512.74028999999</v>
      </c>
      <c r="K19" s="127">
        <v>238586.33231</v>
      </c>
      <c r="L19" s="127">
        <v>245972.13040999998</v>
      </c>
      <c r="M19" s="127">
        <v>247116.47530000002</v>
      </c>
      <c r="N19" s="127">
        <v>246181.54675000001</v>
      </c>
    </row>
    <row r="20" spans="1:14" ht="20.100000000000001" customHeight="1" x14ac:dyDescent="0.2">
      <c r="A20" s="176" t="s">
        <v>82</v>
      </c>
      <c r="B20" s="126" t="s">
        <v>70</v>
      </c>
      <c r="C20" s="179">
        <v>2812</v>
      </c>
      <c r="D20" s="179">
        <v>2814.4520699999998</v>
      </c>
      <c r="E20" s="179">
        <v>2822.90407</v>
      </c>
      <c r="F20" s="179">
        <v>2803.88438</v>
      </c>
      <c r="G20" s="179">
        <v>2796.2438500000003</v>
      </c>
      <c r="H20" s="179">
        <v>2781.7929300000001</v>
      </c>
      <c r="I20" s="179">
        <v>2888.1634300000001</v>
      </c>
      <c r="J20" s="179">
        <v>2881.30539</v>
      </c>
      <c r="K20" s="179">
        <v>2874.4379900000004</v>
      </c>
      <c r="L20" s="179">
        <v>2885.17686</v>
      </c>
      <c r="M20" s="179">
        <v>2887.1652000000004</v>
      </c>
      <c r="N20" s="179">
        <v>3220.4723300000001</v>
      </c>
    </row>
    <row r="21" spans="1:14" ht="20.100000000000001" customHeight="1" x14ac:dyDescent="0.2">
      <c r="A21" s="187"/>
      <c r="B21" s="177" t="s">
        <v>67</v>
      </c>
      <c r="C21" s="178">
        <f>C13+C14+C20</f>
        <v>220661.24914000003</v>
      </c>
      <c r="D21" s="178">
        <f t="shared" ref="D21:N21" si="4">D13+D14+D20</f>
        <v>224861.91308999999</v>
      </c>
      <c r="E21" s="178">
        <f t="shared" si="4"/>
        <v>232995.48577999993</v>
      </c>
      <c r="F21" s="178">
        <f t="shared" si="4"/>
        <v>237780.59428999998</v>
      </c>
      <c r="G21" s="178">
        <f t="shared" si="4"/>
        <v>247583.88513000001</v>
      </c>
      <c r="H21" s="178">
        <f t="shared" si="4"/>
        <v>248700.06801999998</v>
      </c>
      <c r="I21" s="178">
        <f t="shared" si="4"/>
        <v>245816.79274999999</v>
      </c>
      <c r="J21" s="178">
        <f t="shared" si="4"/>
        <v>244199.85884000003</v>
      </c>
      <c r="K21" s="178">
        <f t="shared" si="4"/>
        <v>337654.41122999997</v>
      </c>
      <c r="L21" s="178">
        <f t="shared" si="4"/>
        <v>343980.51056999998</v>
      </c>
      <c r="M21" s="178">
        <f t="shared" si="4"/>
        <v>359814.75229000003</v>
      </c>
      <c r="N21" s="178">
        <f t="shared" si="4"/>
        <v>352339.16546000005</v>
      </c>
    </row>
    <row r="22" spans="1:14" ht="20.100000000000001" customHeight="1" x14ac:dyDescent="0.2">
      <c r="A22" s="2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 spans="1:14" ht="20.100000000000001" customHeight="1" x14ac:dyDescent="0.2">
      <c r="A23" s="6"/>
      <c r="B23" s="23" t="s">
        <v>48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20.100000000000001" customHeight="1" x14ac:dyDescent="0.2">
      <c r="A24" s="6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20.100000000000001" customHeight="1" x14ac:dyDescent="0.2">
      <c r="A25" s="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</row>
    <row r="26" spans="1:14" ht="20.100000000000001" customHeight="1" x14ac:dyDescent="0.2">
      <c r="A26" s="7"/>
      <c r="B26" s="8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spans="1:14" ht="20.100000000000001" customHeight="1" x14ac:dyDescent="0.2">
      <c r="A27" s="7"/>
      <c r="B27" s="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</row>
  </sheetData>
  <mergeCells count="1">
    <mergeCell ref="A2:B2"/>
  </mergeCells>
  <pageMargins left="0.70866141732283472" right="0.70866141732283472" top="0.55118110236220474" bottom="0.55118110236220474" header="0.31496062992125984" footer="0.31496062992125984"/>
  <pageSetup paperSize="9" scale="80" fitToHeight="0" orientation="landscape" r:id="rId1"/>
  <headerFooter>
    <oddHeader>&amp;R&amp;A</oddHeader>
    <oddFooter>&amp;L&amp;D&amp;RSpracoval: ekonom1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B42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1" sqref="B1"/>
    </sheetView>
  </sheetViews>
  <sheetFormatPr defaultRowHeight="12.75" x14ac:dyDescent="0.2"/>
  <cols>
    <col min="1" max="1" width="3.7109375" customWidth="1"/>
    <col min="2" max="2" width="32.7109375" customWidth="1"/>
    <col min="3" max="14" width="11.28515625" customWidth="1"/>
  </cols>
  <sheetData>
    <row r="1" spans="1:28" ht="15" customHeight="1" thickBot="1" x14ac:dyDescent="0.25">
      <c r="A1" s="57"/>
      <c r="B1" s="33" t="str">
        <f>Cover!A9</f>
        <v>Univerzitná nemocnica Martin</v>
      </c>
      <c r="C1" s="25"/>
      <c r="D1" s="33"/>
      <c r="E1" s="33"/>
      <c r="F1" s="33"/>
      <c r="G1" s="33"/>
    </row>
    <row r="2" spans="1:28" ht="24.75" customHeight="1" thickBot="1" x14ac:dyDescent="0.25">
      <c r="A2" s="233" t="s">
        <v>0</v>
      </c>
      <c r="B2" s="234"/>
      <c r="C2" s="64" t="s">
        <v>115</v>
      </c>
      <c r="D2" s="64" t="s">
        <v>120</v>
      </c>
      <c r="E2" s="64" t="s">
        <v>121</v>
      </c>
      <c r="F2" s="64" t="s">
        <v>122</v>
      </c>
      <c r="G2" s="64" t="s">
        <v>133</v>
      </c>
      <c r="H2" s="64" t="s">
        <v>137</v>
      </c>
      <c r="I2" s="64" t="s">
        <v>139</v>
      </c>
      <c r="J2" s="64" t="s">
        <v>140</v>
      </c>
      <c r="K2" s="64" t="s">
        <v>141</v>
      </c>
      <c r="L2" s="64" t="s">
        <v>142</v>
      </c>
      <c r="M2" s="64" t="s">
        <v>144</v>
      </c>
      <c r="N2" s="65" t="s">
        <v>162</v>
      </c>
    </row>
    <row r="3" spans="1:28" ht="18" customHeight="1" x14ac:dyDescent="0.25">
      <c r="A3" s="99" t="s">
        <v>87</v>
      </c>
      <c r="B3" s="100"/>
      <c r="C3" s="101">
        <v>3961.4137000000001</v>
      </c>
      <c r="D3" s="102">
        <f t="shared" ref="D3:F3" si="0">C40</f>
        <v>3843.0947699999997</v>
      </c>
      <c r="E3" s="102">
        <f t="shared" si="0"/>
        <v>3532.3064500000019</v>
      </c>
      <c r="F3" s="102">
        <f t="shared" si="0"/>
        <v>2913.8190300000024</v>
      </c>
      <c r="G3" s="102">
        <f t="shared" ref="G3" si="1">F40</f>
        <v>2906.5116400000006</v>
      </c>
      <c r="H3" s="102">
        <f t="shared" ref="H3" si="2">G40</f>
        <v>2961.5367699999988</v>
      </c>
      <c r="I3" s="102">
        <f t="shared" ref="I3" si="3">H40</f>
        <v>15756.854079999999</v>
      </c>
      <c r="J3" s="102">
        <f t="shared" ref="J3" si="4">I40</f>
        <v>2981.3374600000025</v>
      </c>
      <c r="K3" s="102">
        <f t="shared" ref="K3" si="5">J40</f>
        <v>1503.2034800000038</v>
      </c>
      <c r="L3" s="102">
        <f t="shared" ref="L3" si="6">K40</f>
        <v>721.10877000000619</v>
      </c>
      <c r="M3" s="102">
        <f>L40</f>
        <v>3895.5571700000091</v>
      </c>
      <c r="N3" s="103">
        <f>M40</f>
        <v>998.54954000001453</v>
      </c>
    </row>
    <row r="4" spans="1:28" x14ac:dyDescent="0.2">
      <c r="A4" s="228" t="s">
        <v>56</v>
      </c>
      <c r="B4" s="229"/>
      <c r="C4" s="94"/>
      <c r="D4" s="94"/>
      <c r="E4" s="94"/>
      <c r="F4" s="94"/>
      <c r="G4" s="95"/>
      <c r="H4" s="94"/>
      <c r="I4" s="94"/>
      <c r="J4" s="96"/>
      <c r="K4" s="97"/>
      <c r="L4" s="94"/>
      <c r="M4" s="94"/>
      <c r="N4" s="98"/>
    </row>
    <row r="5" spans="1:28" ht="14.1" customHeight="1" x14ac:dyDescent="0.2">
      <c r="A5" s="52"/>
      <c r="B5" s="51" t="s">
        <v>57</v>
      </c>
      <c r="C5" s="48"/>
      <c r="D5" s="17"/>
      <c r="E5" s="17"/>
      <c r="F5" s="17"/>
      <c r="G5" s="19"/>
      <c r="H5" s="17"/>
      <c r="I5" s="19"/>
      <c r="J5" s="17"/>
      <c r="K5" s="17"/>
      <c r="L5" s="17"/>
      <c r="M5" s="17"/>
      <c r="N5" s="36"/>
      <c r="O5" s="33"/>
      <c r="Q5" s="34"/>
      <c r="R5" s="34"/>
      <c r="T5" s="34"/>
      <c r="U5" s="34"/>
      <c r="V5" s="35"/>
      <c r="W5" s="35"/>
      <c r="X5" s="35"/>
      <c r="Y5" s="35"/>
      <c r="Z5" s="35"/>
      <c r="AA5" s="35"/>
      <c r="AB5" s="35"/>
    </row>
    <row r="6" spans="1:28" ht="14.1" customHeight="1" x14ac:dyDescent="0.2">
      <c r="A6" s="52"/>
      <c r="B6" s="51" t="s">
        <v>58</v>
      </c>
      <c r="C6" s="48"/>
      <c r="D6" s="17"/>
      <c r="E6" s="17"/>
      <c r="F6" s="17"/>
      <c r="G6" s="19"/>
      <c r="H6" s="17"/>
      <c r="I6" s="19"/>
      <c r="J6" s="17"/>
      <c r="K6" s="17"/>
      <c r="L6" s="17"/>
      <c r="M6" s="17"/>
      <c r="N6" s="36"/>
      <c r="O6" s="33"/>
      <c r="V6" s="35"/>
      <c r="W6" s="35"/>
      <c r="X6" s="35"/>
      <c r="Y6" s="35"/>
      <c r="Z6" s="35"/>
      <c r="AA6" s="35"/>
      <c r="AB6" s="35"/>
    </row>
    <row r="7" spans="1:28" ht="14.1" customHeight="1" x14ac:dyDescent="0.2">
      <c r="A7" s="52"/>
      <c r="B7" s="51" t="s">
        <v>59</v>
      </c>
      <c r="C7" s="48"/>
      <c r="D7" s="17"/>
      <c r="E7" s="17"/>
      <c r="F7" s="17"/>
      <c r="G7" s="19"/>
      <c r="H7" s="17"/>
      <c r="I7" s="19"/>
      <c r="J7" s="17"/>
      <c r="K7" s="17"/>
      <c r="L7" s="17"/>
      <c r="M7" s="17"/>
      <c r="N7" s="36"/>
      <c r="O7" s="33"/>
      <c r="V7" s="35"/>
      <c r="W7" s="35"/>
      <c r="X7" s="35"/>
      <c r="Y7" s="35"/>
      <c r="Z7" s="35"/>
      <c r="AA7" s="35"/>
      <c r="AB7" s="35"/>
    </row>
    <row r="8" spans="1:28" ht="14.1" customHeight="1" thickBot="1" x14ac:dyDescent="0.25">
      <c r="A8" s="58"/>
      <c r="B8" s="59" t="s">
        <v>63</v>
      </c>
      <c r="C8" s="60"/>
      <c r="D8" s="61"/>
      <c r="E8" s="61"/>
      <c r="F8" s="61"/>
      <c r="G8" s="62"/>
      <c r="H8" s="61"/>
      <c r="I8" s="62"/>
      <c r="J8" s="61"/>
      <c r="K8" s="61"/>
      <c r="L8" s="61"/>
      <c r="M8" s="61"/>
      <c r="N8" s="63"/>
      <c r="O8" s="33"/>
      <c r="Q8" s="34"/>
      <c r="V8" s="35"/>
      <c r="W8" s="35"/>
      <c r="X8" s="35"/>
      <c r="Y8" s="35"/>
      <c r="Z8" s="35"/>
      <c r="AA8" s="35"/>
      <c r="AB8" s="35"/>
    </row>
    <row r="9" spans="1:28" ht="14.1" customHeight="1" x14ac:dyDescent="0.2">
      <c r="A9" s="69" t="s">
        <v>34</v>
      </c>
      <c r="B9" s="70"/>
      <c r="C9" s="106"/>
      <c r="D9" s="71"/>
      <c r="E9" s="71"/>
      <c r="F9" s="71"/>
      <c r="G9" s="107"/>
      <c r="H9" s="71"/>
      <c r="I9" s="71"/>
      <c r="J9" s="108"/>
      <c r="K9" s="71"/>
      <c r="L9" s="71"/>
      <c r="M9" s="71"/>
      <c r="N9" s="109"/>
    </row>
    <row r="10" spans="1:28" ht="14.1" customHeight="1" x14ac:dyDescent="0.2">
      <c r="A10" s="27"/>
      <c r="B10" s="51" t="s">
        <v>13</v>
      </c>
      <c r="C10" s="18">
        <v>7317.6719800000001</v>
      </c>
      <c r="D10" s="19">
        <v>7091.5831100000005</v>
      </c>
      <c r="E10" s="19">
        <v>7344.065990000001</v>
      </c>
      <c r="F10" s="17">
        <v>7460.6682600000004</v>
      </c>
      <c r="G10" s="19">
        <v>7404.54403</v>
      </c>
      <c r="H10" s="17">
        <v>18265.886010000002</v>
      </c>
      <c r="I10" s="17">
        <v>140.34196</v>
      </c>
      <c r="J10" s="17">
        <v>6583.2643099999996</v>
      </c>
      <c r="K10" s="17">
        <v>9638.8619899999994</v>
      </c>
      <c r="L10" s="17">
        <v>7082.0391099999997</v>
      </c>
      <c r="M10" s="17">
        <v>8600.6193300000014</v>
      </c>
      <c r="N10" s="36">
        <v>16158.5088</v>
      </c>
      <c r="Q10" s="34"/>
      <c r="V10" s="35"/>
      <c r="W10" s="35"/>
      <c r="X10" s="35"/>
      <c r="Y10" s="35"/>
      <c r="Z10" s="35"/>
      <c r="AA10" s="35"/>
      <c r="AB10" s="35"/>
    </row>
    <row r="11" spans="1:28" ht="14.1" customHeight="1" x14ac:dyDescent="0.2">
      <c r="A11" s="27"/>
      <c r="B11" s="51" t="s">
        <v>14</v>
      </c>
      <c r="C11" s="18">
        <v>2629.41554</v>
      </c>
      <c r="D11" s="19">
        <v>2673.7459699999999</v>
      </c>
      <c r="E11" s="19">
        <v>3012.8032499999999</v>
      </c>
      <c r="F11" s="17">
        <v>2652.0054599999999</v>
      </c>
      <c r="G11" s="19">
        <v>2836.3170399999995</v>
      </c>
      <c r="H11" s="17">
        <v>5204.6504299999997</v>
      </c>
      <c r="I11" s="17">
        <v>974.74202000000002</v>
      </c>
      <c r="J11" s="17">
        <v>3114.0124000000005</v>
      </c>
      <c r="K11" s="17">
        <v>3316.63436</v>
      </c>
      <c r="L11" s="17">
        <v>6190.43703</v>
      </c>
      <c r="M11" s="17">
        <v>35.328669999999995</v>
      </c>
      <c r="N11" s="36">
        <v>7056.3304799999996</v>
      </c>
      <c r="V11" s="35"/>
      <c r="W11" s="35"/>
      <c r="X11" s="35"/>
      <c r="Y11" s="35"/>
      <c r="Z11" s="35"/>
      <c r="AA11" s="35"/>
      <c r="AB11" s="35"/>
    </row>
    <row r="12" spans="1:28" ht="14.1" customHeight="1" x14ac:dyDescent="0.2">
      <c r="A12" s="27"/>
      <c r="B12" s="51" t="s">
        <v>15</v>
      </c>
      <c r="C12" s="18">
        <v>931.56907999999999</v>
      </c>
      <c r="D12" s="19">
        <v>929.67624000000001</v>
      </c>
      <c r="E12" s="19">
        <v>948.6191</v>
      </c>
      <c r="F12" s="17">
        <v>925.20830000000001</v>
      </c>
      <c r="G12" s="19">
        <v>929.12919999999997</v>
      </c>
      <c r="H12" s="17">
        <v>906.17297999999994</v>
      </c>
      <c r="I12" s="17">
        <v>1391.7163500000001</v>
      </c>
      <c r="J12" s="17">
        <v>964.4674500000001</v>
      </c>
      <c r="K12" s="17">
        <v>1210.3517799999995</v>
      </c>
      <c r="L12" s="17">
        <v>909.39026999999987</v>
      </c>
      <c r="M12" s="17">
        <v>959.59231999999997</v>
      </c>
      <c r="N12" s="36">
        <v>2031.81897</v>
      </c>
      <c r="P12" s="230"/>
      <c r="Q12" s="230"/>
      <c r="V12" s="35"/>
      <c r="W12" s="35"/>
      <c r="X12" s="35"/>
      <c r="Y12" s="35"/>
      <c r="Z12" s="35"/>
      <c r="AA12" s="35"/>
      <c r="AB12" s="35"/>
    </row>
    <row r="13" spans="1:28" ht="14.1" customHeight="1" x14ac:dyDescent="0.2">
      <c r="A13" s="72"/>
      <c r="B13" s="73" t="s">
        <v>35</v>
      </c>
      <c r="C13" s="74">
        <f>SUM(C10:C12)</f>
        <v>10878.6566</v>
      </c>
      <c r="D13" s="74">
        <f t="shared" ref="D13" si="7">SUM(D10:D12)</f>
        <v>10695.00532</v>
      </c>
      <c r="E13" s="74">
        <f t="shared" ref="E13:N13" si="8">SUM(E10:E12)</f>
        <v>11305.48834</v>
      </c>
      <c r="F13" s="74">
        <f t="shared" si="8"/>
        <v>11037.882020000001</v>
      </c>
      <c r="G13" s="74">
        <f t="shared" si="8"/>
        <v>11169.990269999998</v>
      </c>
      <c r="H13" s="74">
        <f t="shared" si="8"/>
        <v>24376.709420000003</v>
      </c>
      <c r="I13" s="74">
        <f t="shared" si="8"/>
        <v>2506.80033</v>
      </c>
      <c r="J13" s="74">
        <f t="shared" si="8"/>
        <v>10661.74416</v>
      </c>
      <c r="K13" s="74">
        <f t="shared" si="8"/>
        <v>14165.848129999998</v>
      </c>
      <c r="L13" s="74">
        <f t="shared" si="8"/>
        <v>14181.866409999999</v>
      </c>
      <c r="M13" s="74">
        <f t="shared" si="8"/>
        <v>9595.5403200000019</v>
      </c>
      <c r="N13" s="75">
        <f t="shared" si="8"/>
        <v>25246.65825</v>
      </c>
    </row>
    <row r="14" spans="1:28" ht="14.1" customHeight="1" x14ac:dyDescent="0.2">
      <c r="A14" s="27"/>
      <c r="B14" s="51" t="s">
        <v>36</v>
      </c>
      <c r="C14" s="18">
        <v>1400.4457900000002</v>
      </c>
      <c r="D14" s="19">
        <v>2185.0379800000001</v>
      </c>
      <c r="E14" s="19">
        <v>2108.2690000000007</v>
      </c>
      <c r="F14" s="17">
        <v>2720.0843300000001</v>
      </c>
      <c r="G14" s="19">
        <v>2254.20552</v>
      </c>
      <c r="H14" s="17">
        <v>149.53504999999936</v>
      </c>
      <c r="I14" s="17">
        <v>147.14675999999884</v>
      </c>
      <c r="J14" s="32">
        <v>788.79185000000052</v>
      </c>
      <c r="K14" s="17">
        <v>145.47615999999968</v>
      </c>
      <c r="L14" s="17">
        <v>542.67409999999984</v>
      </c>
      <c r="M14" s="17">
        <v>143.90793999999948</v>
      </c>
      <c r="N14" s="36">
        <v>1106.5802800000004</v>
      </c>
      <c r="P14" s="34"/>
      <c r="Q14" s="34"/>
      <c r="V14" s="35"/>
      <c r="W14" s="35"/>
      <c r="X14" s="35"/>
      <c r="Y14" s="35"/>
      <c r="Z14" s="35"/>
      <c r="AA14" s="35"/>
      <c r="AB14" s="35"/>
    </row>
    <row r="15" spans="1:28" ht="14.1" customHeight="1" x14ac:dyDescent="0.2">
      <c r="A15" s="27"/>
      <c r="B15" s="51" t="s">
        <v>61</v>
      </c>
      <c r="C15" s="49">
        <v>0</v>
      </c>
      <c r="D15" s="19">
        <v>0</v>
      </c>
      <c r="E15" s="19">
        <v>0</v>
      </c>
      <c r="F15" s="17">
        <v>0</v>
      </c>
      <c r="G15" s="19">
        <v>0</v>
      </c>
      <c r="H15" s="17">
        <v>3298.4124700000002</v>
      </c>
      <c r="I15" s="17">
        <v>3019.7535100000005</v>
      </c>
      <c r="J15" s="17">
        <v>2877.8500999999997</v>
      </c>
      <c r="K15" s="17">
        <v>1856.8840600000001</v>
      </c>
      <c r="L15" s="17">
        <v>2463.91959</v>
      </c>
      <c r="M15" s="17">
        <v>2847.8994600000001</v>
      </c>
      <c r="N15" s="36">
        <v>2872.3863999999999</v>
      </c>
      <c r="O15" s="33"/>
      <c r="P15" s="34"/>
      <c r="Q15" s="34"/>
      <c r="V15" s="35"/>
      <c r="W15" s="35"/>
      <c r="X15" s="35"/>
      <c r="Y15" s="35"/>
      <c r="Z15" s="35"/>
      <c r="AA15" s="35"/>
      <c r="AB15" s="35"/>
    </row>
    <row r="16" spans="1:28" ht="14.1" customHeight="1" x14ac:dyDescent="0.2">
      <c r="A16" s="27"/>
      <c r="B16" s="51" t="s">
        <v>60</v>
      </c>
      <c r="C16" s="49">
        <v>0</v>
      </c>
      <c r="D16" s="19">
        <v>0</v>
      </c>
      <c r="E16" s="19">
        <v>0</v>
      </c>
      <c r="F16" s="17">
        <v>0</v>
      </c>
      <c r="G16" s="19">
        <v>1639.51848</v>
      </c>
      <c r="H16" s="17">
        <v>0</v>
      </c>
      <c r="I16" s="17">
        <v>1268.5116</v>
      </c>
      <c r="J16" s="17">
        <v>115.98685</v>
      </c>
      <c r="K16" s="17">
        <v>670</v>
      </c>
      <c r="L16" s="17">
        <v>99.00057000000001</v>
      </c>
      <c r="M16" s="17">
        <v>1100</v>
      </c>
      <c r="N16" s="36">
        <v>607.14918</v>
      </c>
      <c r="O16" s="33"/>
      <c r="P16" s="34"/>
      <c r="Q16" s="34"/>
      <c r="V16" s="35"/>
      <c r="W16" s="35"/>
      <c r="X16" s="35"/>
      <c r="Y16" s="35"/>
      <c r="Z16" s="35"/>
      <c r="AA16" s="35"/>
      <c r="AB16" s="35"/>
    </row>
    <row r="17" spans="1:28" ht="14.1" customHeight="1" thickBot="1" x14ac:dyDescent="0.25">
      <c r="A17" s="86"/>
      <c r="B17" s="87" t="s">
        <v>64</v>
      </c>
      <c r="C17" s="88">
        <f>SUM(C13:C16)</f>
        <v>12279.10239</v>
      </c>
      <c r="D17" s="88">
        <f t="shared" ref="D17" si="9">SUM(D13:D16)</f>
        <v>12880.043300000001</v>
      </c>
      <c r="E17" s="88">
        <f t="shared" ref="E17:N17" si="10">SUM(E13:E16)</f>
        <v>13413.75734</v>
      </c>
      <c r="F17" s="88">
        <f t="shared" si="10"/>
        <v>13757.966350000001</v>
      </c>
      <c r="G17" s="88">
        <f t="shared" si="10"/>
        <v>15063.714269999999</v>
      </c>
      <c r="H17" s="88">
        <f t="shared" si="10"/>
        <v>27824.656940000001</v>
      </c>
      <c r="I17" s="88">
        <f t="shared" si="10"/>
        <v>6942.212199999999</v>
      </c>
      <c r="J17" s="88">
        <f t="shared" si="10"/>
        <v>14444.372959999999</v>
      </c>
      <c r="K17" s="88">
        <f t="shared" si="10"/>
        <v>16838.208350000001</v>
      </c>
      <c r="L17" s="88">
        <f t="shared" si="10"/>
        <v>17287.46067</v>
      </c>
      <c r="M17" s="88">
        <f t="shared" si="10"/>
        <v>13687.347720000002</v>
      </c>
      <c r="N17" s="89">
        <f t="shared" si="10"/>
        <v>29832.774110000002</v>
      </c>
    </row>
    <row r="18" spans="1:28" ht="14.1" customHeight="1" x14ac:dyDescent="0.2">
      <c r="A18" s="66" t="s">
        <v>37</v>
      </c>
      <c r="B18" s="67"/>
      <c r="C18" s="82"/>
      <c r="D18" s="83"/>
      <c r="E18" s="83"/>
      <c r="F18" s="68"/>
      <c r="G18" s="83"/>
      <c r="H18" s="68"/>
      <c r="I18" s="68"/>
      <c r="J18" s="84"/>
      <c r="K18" s="68"/>
      <c r="L18" s="68"/>
      <c r="M18" s="68"/>
      <c r="N18" s="85"/>
    </row>
    <row r="19" spans="1:28" ht="14.1" customHeight="1" x14ac:dyDescent="0.2">
      <c r="A19" s="28"/>
      <c r="B19" s="53" t="s">
        <v>89</v>
      </c>
      <c r="C19" s="18">
        <v>6092.3594499999999</v>
      </c>
      <c r="D19" s="19">
        <v>6377.9904899999992</v>
      </c>
      <c r="E19" s="19">
        <v>6188.8361999999997</v>
      </c>
      <c r="F19" s="19">
        <v>6551.2726199999988</v>
      </c>
      <c r="G19" s="19">
        <v>6673.2268500000009</v>
      </c>
      <c r="H19" s="19">
        <v>6819.2655500000001</v>
      </c>
      <c r="I19" s="19">
        <v>6642.4780599999985</v>
      </c>
      <c r="J19" s="19">
        <v>6969.3818599999995</v>
      </c>
      <c r="K19" s="17">
        <v>7058.1161699999993</v>
      </c>
      <c r="L19" s="19">
        <v>6825.2545699999982</v>
      </c>
      <c r="M19" s="19">
        <v>6756.1706599999998</v>
      </c>
      <c r="N19" s="37">
        <v>7511.1140200000018</v>
      </c>
      <c r="P19" s="38"/>
      <c r="V19" s="35"/>
      <c r="W19" s="35"/>
      <c r="X19" s="35"/>
      <c r="Y19" s="35"/>
      <c r="Z19" s="35"/>
      <c r="AA19" s="35"/>
      <c r="AB19" s="35"/>
    </row>
    <row r="20" spans="1:28" ht="14.1" customHeight="1" x14ac:dyDescent="0.2">
      <c r="A20" s="29"/>
      <c r="B20" s="54" t="s">
        <v>90</v>
      </c>
      <c r="C20" s="18">
        <v>1652.5938999999998</v>
      </c>
      <c r="D20" s="19">
        <v>1703.7581600000001</v>
      </c>
      <c r="E20" s="19">
        <v>1653.74649</v>
      </c>
      <c r="F20" s="19">
        <v>1722.91633</v>
      </c>
      <c r="G20" s="19">
        <v>1782.46478</v>
      </c>
      <c r="H20" s="19">
        <v>1830.3760599999998</v>
      </c>
      <c r="I20" s="19">
        <v>1778.3541500000001</v>
      </c>
      <c r="J20" s="19">
        <v>2001.4639399999999</v>
      </c>
      <c r="K20" s="17">
        <v>1886.41525</v>
      </c>
      <c r="L20" s="19">
        <v>1828.0037200000002</v>
      </c>
      <c r="M20" s="19">
        <v>1809.9672300000002</v>
      </c>
      <c r="N20" s="37">
        <v>2013.72567</v>
      </c>
      <c r="P20" s="38"/>
      <c r="V20" s="35"/>
      <c r="W20" s="35"/>
      <c r="X20" s="35"/>
      <c r="Y20" s="35"/>
      <c r="Z20" s="35"/>
      <c r="AA20" s="35"/>
      <c r="AB20" s="35"/>
    </row>
    <row r="21" spans="1:28" ht="14.1" customHeight="1" x14ac:dyDescent="0.2">
      <c r="A21" s="28"/>
      <c r="B21" s="53" t="s">
        <v>38</v>
      </c>
      <c r="C21" s="18">
        <v>4.2342299999999993</v>
      </c>
      <c r="D21" s="19">
        <v>5.1352199999999995</v>
      </c>
      <c r="E21" s="19">
        <v>5.054660000000001</v>
      </c>
      <c r="F21" s="19">
        <v>5.0502000000000002</v>
      </c>
      <c r="G21" s="19">
        <v>5.4444699999999999</v>
      </c>
      <c r="H21" s="19">
        <v>6.2994599999999998</v>
      </c>
      <c r="I21" s="19">
        <v>5.6969800000000008</v>
      </c>
      <c r="J21" s="39">
        <v>5.7678599999999998</v>
      </c>
      <c r="K21" s="17">
        <v>6.6184200000000004</v>
      </c>
      <c r="L21" s="19">
        <v>5.3027100000000003</v>
      </c>
      <c r="M21" s="19">
        <v>0.11960999999999999</v>
      </c>
      <c r="N21" s="37">
        <v>12.156799999999999</v>
      </c>
      <c r="V21" s="35"/>
      <c r="W21" s="35"/>
      <c r="X21" s="35"/>
      <c r="Y21" s="35"/>
      <c r="Z21" s="35"/>
      <c r="AA21" s="35"/>
      <c r="AB21" s="35"/>
    </row>
    <row r="22" spans="1:28" ht="14.1" customHeight="1" x14ac:dyDescent="0.2">
      <c r="A22" s="76"/>
      <c r="B22" s="77" t="s">
        <v>39</v>
      </c>
      <c r="C22" s="78">
        <f>SUM(C19:C21)</f>
        <v>7749.1875799999998</v>
      </c>
      <c r="D22" s="78">
        <f t="shared" ref="D22" si="11">SUM(D19:D21)</f>
        <v>8086.8838699999997</v>
      </c>
      <c r="E22" s="78">
        <f t="shared" ref="E22:N22" si="12">SUM(E19:E21)</f>
        <v>7847.6373499999991</v>
      </c>
      <c r="F22" s="78">
        <f>SUM(F19:F21)</f>
        <v>8279.2391499999994</v>
      </c>
      <c r="G22" s="78">
        <f t="shared" si="12"/>
        <v>8461.1361000000015</v>
      </c>
      <c r="H22" s="78">
        <f t="shared" si="12"/>
        <v>8655.9410700000008</v>
      </c>
      <c r="I22" s="78">
        <f t="shared" si="12"/>
        <v>8426.5291899999993</v>
      </c>
      <c r="J22" s="78">
        <f t="shared" si="12"/>
        <v>8976.6136599999991</v>
      </c>
      <c r="K22" s="78">
        <f t="shared" si="12"/>
        <v>8951.14984</v>
      </c>
      <c r="L22" s="78">
        <f t="shared" si="12"/>
        <v>8658.5609999999979</v>
      </c>
      <c r="M22" s="78">
        <f t="shared" si="12"/>
        <v>8566.2574999999997</v>
      </c>
      <c r="N22" s="79">
        <f t="shared" si="12"/>
        <v>9536.9964900000032</v>
      </c>
    </row>
    <row r="23" spans="1:28" ht="14.1" customHeight="1" x14ac:dyDescent="0.2">
      <c r="A23" s="30"/>
      <c r="B23" s="53" t="s">
        <v>21</v>
      </c>
      <c r="C23" s="18">
        <v>1632.69732</v>
      </c>
      <c r="D23" s="19">
        <v>1778.71496</v>
      </c>
      <c r="E23" s="19">
        <v>1668.0923599999999</v>
      </c>
      <c r="F23" s="19">
        <v>519.61622</v>
      </c>
      <c r="G23" s="19">
        <v>1821.4677999999999</v>
      </c>
      <c r="H23" s="19">
        <v>1756.71983</v>
      </c>
      <c r="I23" s="19">
        <v>2737.2527300000002</v>
      </c>
      <c r="J23" s="17">
        <v>1736.0513000000001</v>
      </c>
      <c r="K23" s="17">
        <v>2127.2603899999995</v>
      </c>
      <c r="L23" s="19">
        <v>2559.2157699999998</v>
      </c>
      <c r="M23" s="19">
        <v>2579.33304</v>
      </c>
      <c r="N23" s="37">
        <v>4495.4175400000004</v>
      </c>
      <c r="V23" s="35"/>
      <c r="W23" s="35"/>
      <c r="X23" s="35"/>
      <c r="Y23" s="35"/>
      <c r="Z23" s="35"/>
      <c r="AA23" s="35"/>
      <c r="AB23" s="35"/>
    </row>
    <row r="24" spans="1:28" ht="14.1" customHeight="1" x14ac:dyDescent="0.2">
      <c r="A24" s="30"/>
      <c r="B24" s="53" t="s">
        <v>83</v>
      </c>
      <c r="C24" s="18">
        <v>123.38506</v>
      </c>
      <c r="D24" s="19">
        <v>138.03558999999998</v>
      </c>
      <c r="E24" s="19">
        <v>158.14417</v>
      </c>
      <c r="F24" s="19">
        <v>100.04773</v>
      </c>
      <c r="G24" s="19">
        <v>143.80687</v>
      </c>
      <c r="H24" s="19">
        <v>0</v>
      </c>
      <c r="I24" s="19">
        <v>259.63355999999999</v>
      </c>
      <c r="J24" s="17">
        <v>143.28764000000001</v>
      </c>
      <c r="K24" s="17">
        <v>108.31574999999999</v>
      </c>
      <c r="L24" s="19">
        <v>93.584450000000004</v>
      </c>
      <c r="M24" s="19">
        <v>94.488979999999998</v>
      </c>
      <c r="N24" s="37">
        <v>237.87504999999999</v>
      </c>
      <c r="V24" s="35"/>
      <c r="W24" s="35"/>
      <c r="X24" s="35"/>
      <c r="Y24" s="35"/>
      <c r="Z24" s="35"/>
      <c r="AA24" s="35"/>
      <c r="AB24" s="35"/>
    </row>
    <row r="25" spans="1:28" ht="14.1" customHeight="1" x14ac:dyDescent="0.2">
      <c r="A25" s="30"/>
      <c r="B25" s="53" t="s">
        <v>84</v>
      </c>
      <c r="C25" s="18">
        <v>137.47829999999999</v>
      </c>
      <c r="D25" s="19">
        <v>93.361159999999998</v>
      </c>
      <c r="E25" s="19">
        <v>139.42728999999997</v>
      </c>
      <c r="F25" s="19">
        <v>95.699159999999992</v>
      </c>
      <c r="G25" s="19">
        <v>51.560519999999997</v>
      </c>
      <c r="H25" s="19">
        <v>130.89591000000001</v>
      </c>
      <c r="I25" s="19">
        <v>206.82047999999998</v>
      </c>
      <c r="J25" s="17">
        <v>90.141249999999999</v>
      </c>
      <c r="K25" s="17">
        <v>142.83739000000003</v>
      </c>
      <c r="L25" s="19">
        <v>46.142569999999999</v>
      </c>
      <c r="M25" s="19">
        <v>250.00765000000001</v>
      </c>
      <c r="N25" s="37">
        <v>578.25353999999993</v>
      </c>
      <c r="V25" s="35"/>
      <c r="W25" s="35"/>
      <c r="X25" s="35"/>
      <c r="Y25" s="35"/>
      <c r="Z25" s="35"/>
      <c r="AA25" s="35"/>
      <c r="AB25" s="35"/>
    </row>
    <row r="26" spans="1:28" ht="14.1" customHeight="1" x14ac:dyDescent="0.2">
      <c r="A26" s="30"/>
      <c r="B26" s="53" t="s">
        <v>86</v>
      </c>
      <c r="C26" s="18">
        <v>706.47978000000001</v>
      </c>
      <c r="D26" s="19">
        <v>787.36790000000008</v>
      </c>
      <c r="E26" s="19">
        <v>943.94922999999994</v>
      </c>
      <c r="F26" s="19">
        <v>883.38358000000005</v>
      </c>
      <c r="G26" s="19">
        <v>592.57097999999996</v>
      </c>
      <c r="H26" s="19">
        <v>897.97970999999995</v>
      </c>
      <c r="I26" s="19">
        <v>4251.1848499999996</v>
      </c>
      <c r="J26" s="17">
        <v>1097.2472299999999</v>
      </c>
      <c r="K26" s="17">
        <v>1432.9095500000001</v>
      </c>
      <c r="L26" s="19">
        <v>115.81556999999999</v>
      </c>
      <c r="M26" s="19">
        <v>1885.3684800000001</v>
      </c>
      <c r="N26" s="37">
        <v>9677.1881999999987</v>
      </c>
      <c r="V26" s="35"/>
      <c r="W26" s="35"/>
      <c r="X26" s="35"/>
      <c r="Y26" s="35"/>
      <c r="Z26" s="35"/>
      <c r="AA26" s="35"/>
      <c r="AB26" s="35"/>
    </row>
    <row r="27" spans="1:28" ht="14.1" customHeight="1" x14ac:dyDescent="0.2">
      <c r="A27" s="30"/>
      <c r="B27" s="53" t="s">
        <v>22</v>
      </c>
      <c r="C27" s="18">
        <v>200.86198000000002</v>
      </c>
      <c r="D27" s="19">
        <v>199.96959000000004</v>
      </c>
      <c r="E27" s="19">
        <v>120.03736000000002</v>
      </c>
      <c r="F27" s="19">
        <v>239.17713000000001</v>
      </c>
      <c r="G27" s="19">
        <v>239.81085999999999</v>
      </c>
      <c r="H27" s="19">
        <v>204.32918999999998</v>
      </c>
      <c r="I27" s="19">
        <v>452.90249000000006</v>
      </c>
      <c r="J27" s="17">
        <v>242.31628000000001</v>
      </c>
      <c r="K27" s="17">
        <v>276.68027999999998</v>
      </c>
      <c r="L27" s="19">
        <v>170.15869999999998</v>
      </c>
      <c r="M27" s="19">
        <v>276.01774999999998</v>
      </c>
      <c r="N27" s="37">
        <v>532.13432999999998</v>
      </c>
      <c r="Y27" s="38"/>
      <c r="AB27" s="35"/>
    </row>
    <row r="28" spans="1:28" ht="14.1" customHeight="1" x14ac:dyDescent="0.2">
      <c r="A28" s="76"/>
      <c r="B28" s="77" t="s">
        <v>23</v>
      </c>
      <c r="C28" s="78">
        <f>SUM(C23:C27)</f>
        <v>2800.9024400000003</v>
      </c>
      <c r="D28" s="78">
        <f t="shared" ref="D28" si="13">SUM(D23:D27)</f>
        <v>2997.4492</v>
      </c>
      <c r="E28" s="78">
        <f t="shared" ref="E28:N28" si="14">SUM(E23:E27)</f>
        <v>3029.6504099999997</v>
      </c>
      <c r="F28" s="78">
        <f t="shared" si="14"/>
        <v>1837.92382</v>
      </c>
      <c r="G28" s="78">
        <f t="shared" si="14"/>
        <v>2849.2170299999998</v>
      </c>
      <c r="H28" s="78">
        <f t="shared" si="14"/>
        <v>2989.9246399999997</v>
      </c>
      <c r="I28" s="78">
        <f t="shared" si="14"/>
        <v>7907.7941100000007</v>
      </c>
      <c r="J28" s="78">
        <f t="shared" si="14"/>
        <v>3309.0437000000002</v>
      </c>
      <c r="K28" s="78">
        <f t="shared" si="14"/>
        <v>4088.0033600000002</v>
      </c>
      <c r="L28" s="78">
        <f t="shared" si="14"/>
        <v>2984.9170599999998</v>
      </c>
      <c r="M28" s="78">
        <f t="shared" si="14"/>
        <v>5085.2159000000001</v>
      </c>
      <c r="N28" s="79">
        <f t="shared" si="14"/>
        <v>15520.86866</v>
      </c>
      <c r="O28" s="40"/>
    </row>
    <row r="29" spans="1:28" ht="14.1" customHeight="1" x14ac:dyDescent="0.2">
      <c r="A29" s="27"/>
      <c r="B29" s="53" t="s">
        <v>40</v>
      </c>
      <c r="C29" s="49">
        <v>378.26668999999998</v>
      </c>
      <c r="D29" s="19">
        <v>215.83942999999999</v>
      </c>
      <c r="E29" s="19">
        <v>434.24374999999998</v>
      </c>
      <c r="F29" s="19">
        <v>290.96021000000002</v>
      </c>
      <c r="G29" s="19">
        <v>212.97632000000002</v>
      </c>
      <c r="H29" s="19">
        <v>178.21703999999997</v>
      </c>
      <c r="I29" s="19">
        <v>220.84540999999999</v>
      </c>
      <c r="J29" s="17">
        <v>181.85418000000001</v>
      </c>
      <c r="K29" s="17">
        <v>163.23018999999999</v>
      </c>
      <c r="L29" s="19">
        <v>213.29926</v>
      </c>
      <c r="M29" s="19">
        <v>276.03196000000003</v>
      </c>
      <c r="N29" s="37">
        <v>301.45425999999998</v>
      </c>
      <c r="O29" s="40"/>
      <c r="AB29" s="35"/>
    </row>
    <row r="30" spans="1:28" ht="14.1" customHeight="1" x14ac:dyDescent="0.2">
      <c r="A30" s="30"/>
      <c r="B30" s="53" t="s">
        <v>41</v>
      </c>
      <c r="C30" s="18">
        <v>0</v>
      </c>
      <c r="D30" s="19">
        <v>3.8510399999999998</v>
      </c>
      <c r="E30" s="19">
        <v>10.724489999999999</v>
      </c>
      <c r="F30" s="19">
        <v>8.3391199999999994</v>
      </c>
      <c r="G30" s="19">
        <v>6.7613899999999996</v>
      </c>
      <c r="H30" s="19">
        <v>3.0122499999999999</v>
      </c>
      <c r="I30" s="19">
        <v>0</v>
      </c>
      <c r="J30" s="17">
        <v>3.5564400000000003</v>
      </c>
      <c r="K30" s="17">
        <v>6.6011000000000006</v>
      </c>
      <c r="L30" s="19">
        <v>0</v>
      </c>
      <c r="M30" s="19">
        <v>5.7859999999999996</v>
      </c>
      <c r="N30" s="37">
        <v>23.46096</v>
      </c>
      <c r="O30" s="40"/>
      <c r="AB30" s="35"/>
    </row>
    <row r="31" spans="1:28" ht="14.1" customHeight="1" x14ac:dyDescent="0.2">
      <c r="A31" s="30"/>
      <c r="B31" s="53" t="s">
        <v>42</v>
      </c>
      <c r="C31" s="18">
        <v>107.46536999999999</v>
      </c>
      <c r="D31" s="19">
        <v>54.685780000000008</v>
      </c>
      <c r="E31" s="19">
        <v>116.63893</v>
      </c>
      <c r="F31" s="19">
        <v>101.56586</v>
      </c>
      <c r="G31" s="19">
        <v>40.004630000000006</v>
      </c>
      <c r="H31" s="19">
        <v>102.09271000000001</v>
      </c>
      <c r="I31" s="19">
        <v>216.85806000000002</v>
      </c>
      <c r="J31" s="17">
        <v>86.480820000000008</v>
      </c>
      <c r="K31" s="17">
        <v>116.40103000000001</v>
      </c>
      <c r="L31" s="19">
        <v>13.5299</v>
      </c>
      <c r="M31" s="19">
        <v>213.14512999999997</v>
      </c>
      <c r="N31" s="37">
        <v>427.88974000000002</v>
      </c>
      <c r="O31" s="40"/>
      <c r="Y31" s="38"/>
      <c r="AB31" s="35"/>
    </row>
    <row r="32" spans="1:28" ht="14.1" customHeight="1" x14ac:dyDescent="0.2">
      <c r="A32" s="30"/>
      <c r="B32" s="53" t="s">
        <v>43</v>
      </c>
      <c r="C32" s="18">
        <v>39.650359999999999</v>
      </c>
      <c r="D32" s="19">
        <v>28.718</v>
      </c>
      <c r="E32" s="19">
        <v>13.155520000000001</v>
      </c>
      <c r="F32" s="19">
        <v>6.81487</v>
      </c>
      <c r="G32" s="19">
        <v>11.061440000000001</v>
      </c>
      <c r="H32" s="19">
        <v>13.756180000000001</v>
      </c>
      <c r="I32" s="19">
        <v>38.198089999999993</v>
      </c>
      <c r="J32" s="17">
        <v>25.640509999999999</v>
      </c>
      <c r="K32" s="17">
        <v>2.3276599999999998</v>
      </c>
      <c r="L32" s="19">
        <v>23.137090000000001</v>
      </c>
      <c r="M32" s="19">
        <v>44.581690000000002</v>
      </c>
      <c r="N32" s="37">
        <v>85.352390000000014</v>
      </c>
      <c r="O32" s="40"/>
      <c r="AB32" s="35"/>
    </row>
    <row r="33" spans="1:28" ht="14.1" customHeight="1" x14ac:dyDescent="0.2">
      <c r="A33" s="30"/>
      <c r="B33" s="53" t="s">
        <v>44</v>
      </c>
      <c r="C33" s="18">
        <v>33.462579999999996</v>
      </c>
      <c r="D33" s="19">
        <v>3.8611800000000001</v>
      </c>
      <c r="E33" s="19">
        <v>22.89498</v>
      </c>
      <c r="F33" s="19">
        <v>7.2083999999999993</v>
      </c>
      <c r="G33" s="19">
        <v>25.051590000000001</v>
      </c>
      <c r="H33" s="19">
        <v>21.263110000000001</v>
      </c>
      <c r="I33" s="19">
        <v>35.767830000000004</v>
      </c>
      <c r="J33" s="17">
        <v>14.047840000000001</v>
      </c>
      <c r="K33" s="17">
        <v>29.271280000000001</v>
      </c>
      <c r="L33" s="19">
        <v>10.006920000000001</v>
      </c>
      <c r="M33" s="19">
        <v>28.41817</v>
      </c>
      <c r="N33" s="37">
        <v>25.609529999999999</v>
      </c>
      <c r="AB33" s="35"/>
    </row>
    <row r="34" spans="1:28" ht="14.1" customHeight="1" x14ac:dyDescent="0.2">
      <c r="A34" s="76"/>
      <c r="B34" s="77" t="s">
        <v>45</v>
      </c>
      <c r="C34" s="80">
        <f>SUM(C30:C33)</f>
        <v>180.57830999999999</v>
      </c>
      <c r="D34" s="80">
        <f t="shared" ref="D34" si="15">SUM(D30:D33)</f>
        <v>91.116000000000014</v>
      </c>
      <c r="E34" s="80">
        <f t="shared" ref="E34:N34" si="16">SUM(E30:E33)</f>
        <v>163.41392000000002</v>
      </c>
      <c r="F34" s="80">
        <f t="shared" si="16"/>
        <v>123.92824999999999</v>
      </c>
      <c r="G34" s="80">
        <f t="shared" si="16"/>
        <v>82.879050000000007</v>
      </c>
      <c r="H34" s="80">
        <f t="shared" si="16"/>
        <v>140.12425000000002</v>
      </c>
      <c r="I34" s="80">
        <f t="shared" si="16"/>
        <v>290.82398000000001</v>
      </c>
      <c r="J34" s="80">
        <f t="shared" si="16"/>
        <v>129.72561000000002</v>
      </c>
      <c r="K34" s="80">
        <f t="shared" si="16"/>
        <v>154.60106999999999</v>
      </c>
      <c r="L34" s="80">
        <f t="shared" si="16"/>
        <v>46.673909999999999</v>
      </c>
      <c r="M34" s="80">
        <f t="shared" si="16"/>
        <v>291.93098999999995</v>
      </c>
      <c r="N34" s="81">
        <f t="shared" si="16"/>
        <v>562.31261999999992</v>
      </c>
    </row>
    <row r="35" spans="1:28" ht="14.1" customHeight="1" x14ac:dyDescent="0.2">
      <c r="A35" s="27"/>
      <c r="B35" s="53" t="s">
        <v>46</v>
      </c>
      <c r="C35" s="16">
        <v>1288.4863</v>
      </c>
      <c r="D35" s="32">
        <v>1799.5431199999998</v>
      </c>
      <c r="E35" s="32">
        <v>2557.2993299999998</v>
      </c>
      <c r="F35" s="19">
        <v>3233.2223100000001</v>
      </c>
      <c r="G35" s="19">
        <v>1762.9621599999998</v>
      </c>
      <c r="H35" s="19">
        <v>3065.1326300000001</v>
      </c>
      <c r="I35" s="19">
        <v>2871.7361299999993</v>
      </c>
      <c r="J35" s="17">
        <v>848.22228000000075</v>
      </c>
      <c r="K35" s="17">
        <v>3896.5049999999997</v>
      </c>
      <c r="L35" s="19">
        <v>2209.5610399999996</v>
      </c>
      <c r="M35" s="19">
        <v>2364.9189999999999</v>
      </c>
      <c r="N35" s="37">
        <v>3451.2690299999999</v>
      </c>
      <c r="AB35" s="35"/>
    </row>
    <row r="36" spans="1:28" ht="14.1" customHeight="1" x14ac:dyDescent="0.2">
      <c r="A36" s="27"/>
      <c r="B36" s="53" t="s">
        <v>62</v>
      </c>
      <c r="C36" s="50">
        <v>0</v>
      </c>
      <c r="D36" s="17">
        <v>0</v>
      </c>
      <c r="E36" s="17">
        <v>0</v>
      </c>
      <c r="F36" s="19">
        <v>0</v>
      </c>
      <c r="G36" s="19">
        <v>1639.51848</v>
      </c>
      <c r="H36" s="19">
        <v>0</v>
      </c>
      <c r="I36" s="19">
        <v>0</v>
      </c>
      <c r="J36" s="17">
        <v>0</v>
      </c>
      <c r="K36" s="17">
        <v>0</v>
      </c>
      <c r="L36" s="19">
        <v>0</v>
      </c>
      <c r="M36" s="19">
        <v>0</v>
      </c>
      <c r="N36" s="37">
        <v>0</v>
      </c>
      <c r="AB36" s="35"/>
    </row>
    <row r="37" spans="1:28" ht="14.1" customHeight="1" x14ac:dyDescent="0.2">
      <c r="A37" s="27"/>
      <c r="B37" s="53" t="s">
        <v>91</v>
      </c>
      <c r="C37" s="50">
        <v>0</v>
      </c>
      <c r="D37" s="17">
        <v>0</v>
      </c>
      <c r="E37" s="17">
        <v>0</v>
      </c>
      <c r="F37" s="19">
        <v>0</v>
      </c>
      <c r="G37" s="19">
        <v>0</v>
      </c>
      <c r="H37" s="19">
        <v>0</v>
      </c>
      <c r="I37" s="19">
        <v>0</v>
      </c>
      <c r="J37" s="17">
        <v>2477.0475099999999</v>
      </c>
      <c r="K37" s="17">
        <v>366.81359999999995</v>
      </c>
      <c r="L37" s="19">
        <v>0</v>
      </c>
      <c r="M37" s="19">
        <v>0</v>
      </c>
      <c r="N37" s="37">
        <v>0</v>
      </c>
      <c r="AB37" s="35"/>
    </row>
    <row r="38" spans="1:28" ht="14.1" customHeight="1" x14ac:dyDescent="0.2">
      <c r="A38" s="90"/>
      <c r="B38" s="91" t="s">
        <v>88</v>
      </c>
      <c r="C38" s="92">
        <f>C22+C28+C29+C34+C35+C36+C37</f>
        <v>12397.421320000001</v>
      </c>
      <c r="D38" s="92">
        <f t="shared" ref="D38" si="17">D37+D36+D35+D34+D29+D28+D22</f>
        <v>13190.831619999999</v>
      </c>
      <c r="E38" s="92">
        <f t="shared" ref="E38:N38" si="18">E37+E36+E35+E34+E29+E28+E22</f>
        <v>14032.244759999998</v>
      </c>
      <c r="F38" s="92">
        <f t="shared" si="18"/>
        <v>13765.273740000001</v>
      </c>
      <c r="G38" s="92">
        <f t="shared" si="18"/>
        <v>15008.689140000002</v>
      </c>
      <c r="H38" s="92">
        <f t="shared" si="18"/>
        <v>15029.33963</v>
      </c>
      <c r="I38" s="92">
        <f t="shared" si="18"/>
        <v>19717.728819999997</v>
      </c>
      <c r="J38" s="92">
        <f t="shared" si="18"/>
        <v>15922.506939999999</v>
      </c>
      <c r="K38" s="92">
        <f t="shared" si="18"/>
        <v>17620.303059999998</v>
      </c>
      <c r="L38" s="92">
        <f t="shared" si="18"/>
        <v>14113.012269999997</v>
      </c>
      <c r="M38" s="92">
        <f t="shared" si="18"/>
        <v>16584.355349999998</v>
      </c>
      <c r="N38" s="93">
        <f t="shared" si="18"/>
        <v>29372.901060000004</v>
      </c>
      <c r="Y38" s="38"/>
    </row>
    <row r="39" spans="1:28" ht="14.1" customHeight="1" thickBot="1" x14ac:dyDescent="0.25">
      <c r="A39" s="56"/>
      <c r="B39" s="55" t="s">
        <v>47</v>
      </c>
      <c r="C39" s="31">
        <f>C17-C38</f>
        <v>-118.31893000000127</v>
      </c>
      <c r="D39" s="31">
        <f t="shared" ref="D39:N39" si="19">D17-D38</f>
        <v>-310.78831999999784</v>
      </c>
      <c r="E39" s="31">
        <f t="shared" si="19"/>
        <v>-618.48741999999766</v>
      </c>
      <c r="F39" s="31">
        <f t="shared" si="19"/>
        <v>-7.3073899999999412</v>
      </c>
      <c r="G39" s="31">
        <f t="shared" si="19"/>
        <v>55.025129999996352</v>
      </c>
      <c r="H39" s="31">
        <f t="shared" si="19"/>
        <v>12795.31731</v>
      </c>
      <c r="I39" s="31">
        <f t="shared" si="19"/>
        <v>-12775.516619999999</v>
      </c>
      <c r="J39" s="31">
        <f t="shared" si="19"/>
        <v>-1478.1339800000005</v>
      </c>
      <c r="K39" s="31">
        <f t="shared" si="19"/>
        <v>-782.09470999999758</v>
      </c>
      <c r="L39" s="31">
        <f t="shared" si="19"/>
        <v>3174.4484000000029</v>
      </c>
      <c r="M39" s="31">
        <f t="shared" si="19"/>
        <v>-2897.0076299999964</v>
      </c>
      <c r="N39" s="47">
        <f t="shared" si="19"/>
        <v>459.87304999999833</v>
      </c>
      <c r="Y39" s="35"/>
    </row>
    <row r="40" spans="1:28" ht="18" customHeight="1" thickBot="1" x14ac:dyDescent="0.3">
      <c r="A40" s="231" t="s">
        <v>50</v>
      </c>
      <c r="B40" s="232"/>
      <c r="C40" s="104">
        <f>C3+C17-C38</f>
        <v>3843.0947699999997</v>
      </c>
      <c r="D40" s="104">
        <f t="shared" ref="D40:N40" si="20">D3+D17-D38</f>
        <v>3532.3064500000019</v>
      </c>
      <c r="E40" s="104">
        <f t="shared" si="20"/>
        <v>2913.8190300000024</v>
      </c>
      <c r="F40" s="104">
        <f t="shared" si="20"/>
        <v>2906.5116400000006</v>
      </c>
      <c r="G40" s="104">
        <f t="shared" si="20"/>
        <v>2961.5367699999988</v>
      </c>
      <c r="H40" s="104">
        <f t="shared" si="20"/>
        <v>15756.854079999999</v>
      </c>
      <c r="I40" s="104">
        <f t="shared" si="20"/>
        <v>2981.3374600000025</v>
      </c>
      <c r="J40" s="104">
        <f t="shared" si="20"/>
        <v>1503.2034800000038</v>
      </c>
      <c r="K40" s="104">
        <f t="shared" si="20"/>
        <v>721.10877000000619</v>
      </c>
      <c r="L40" s="104">
        <f t="shared" si="20"/>
        <v>3895.5571700000091</v>
      </c>
      <c r="M40" s="104">
        <f t="shared" si="20"/>
        <v>998.54954000001453</v>
      </c>
      <c r="N40" s="105">
        <f t="shared" si="20"/>
        <v>1458.4225900000129</v>
      </c>
    </row>
    <row r="41" spans="1:28" ht="18" customHeight="1" x14ac:dyDescent="0.25">
      <c r="A41" s="24"/>
      <c r="B41" s="10"/>
      <c r="C41" s="25"/>
      <c r="D41" s="26"/>
      <c r="E41" s="26"/>
      <c r="F41" s="26"/>
      <c r="G41" s="26"/>
    </row>
    <row r="42" spans="1:28" x14ac:dyDescent="0.2">
      <c r="B42" t="s">
        <v>94</v>
      </c>
    </row>
  </sheetData>
  <mergeCells count="4">
    <mergeCell ref="A4:B4"/>
    <mergeCell ref="P12:Q12"/>
    <mergeCell ref="A40:B40"/>
    <mergeCell ref="A2:B2"/>
  </mergeCells>
  <printOptions gridLines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&amp;R&amp;A</oddHeader>
    <oddFooter>&amp;L&amp;D&amp;RSpracoval:   ekonóm1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Cover</vt:lpstr>
      <vt:lpstr>Výkaz ziskov a strát_mesačne</vt:lpstr>
      <vt:lpstr>Výkaz_aktív a záväzkov_mesačne</vt:lpstr>
      <vt:lpstr>Výhľad peňažných tokov_mesačne</vt:lpstr>
      <vt:lpstr>'Výhľad peňažných tokov_mesačne'!Oblasť_tlače</vt:lpstr>
      <vt:lpstr>'Výkaz ziskov a strát_mesačne'!Oblasť_tlače</vt:lpstr>
    </vt:vector>
  </TitlesOfParts>
  <Company>MZ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Kucerová Zuzana</dc:creator>
  <cp:lastModifiedBy>Zuzana Vaslíková</cp:lastModifiedBy>
  <cp:lastPrinted>2025-05-02T05:56:19Z</cp:lastPrinted>
  <dcterms:created xsi:type="dcterms:W3CDTF">2012-03-20T09:28:01Z</dcterms:created>
  <dcterms:modified xsi:type="dcterms:W3CDTF">2026-01-27T09:57:35Z</dcterms:modified>
</cp:coreProperties>
</file>