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martin-my.sharepoint.com/personal/zuzana_vaslikova_unm_sk/Documents/Moje dokumenty/Ulohy MZ SR/Hlásenia hospodárenia/2026/"/>
    </mc:Choice>
  </mc:AlternateContent>
  <xr:revisionPtr revIDLastSave="29" documentId="8_{069CB007-136A-42B5-AFFF-40DECF907ABF}" xr6:coauthVersionLast="47" xr6:coauthVersionMax="47" xr10:uidLastSave="{741C2778-A301-4EB7-843E-C3A76408844D}"/>
  <bookViews>
    <workbookView xWindow="-120" yWindow="-120" windowWidth="29040" windowHeight="17520" activeTab="1" xr2:uid="{00000000-000D-0000-FFFF-FFFF00000000}"/>
  </bookViews>
  <sheets>
    <sheet name="Cover" sheetId="2" r:id="rId1"/>
    <sheet name="Výkaz ziskov a strát_mesačne" sheetId="3" r:id="rId2"/>
    <sheet name="Výkaz_aktív a záväzkov_mesačne" sheetId="1" r:id="rId3"/>
    <sheet name="Výhľad peňažných tokov_mesačne" sheetId="4" r:id="rId4"/>
  </sheets>
  <definedNames>
    <definedName name="_xlnm.Print_Area" localSheetId="3">'Výhľad peňažných tokov_mesačne'!$A$1:$N$40</definedName>
    <definedName name="_xlnm.Print_Area" localSheetId="1">'Výkaz ziskov a strát_mesačne'!$A$1:$H$34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4" l="1"/>
  <c r="H28" i="4"/>
  <c r="H22" i="4"/>
  <c r="H13" i="4"/>
  <c r="H17" i="4" s="1"/>
  <c r="E33" i="3"/>
  <c r="E32" i="3"/>
  <c r="E31" i="3"/>
  <c r="E30" i="3"/>
  <c r="D29" i="3"/>
  <c r="E29" i="3" s="1"/>
  <c r="C27" i="3"/>
  <c r="E26" i="3"/>
  <c r="E25" i="3"/>
  <c r="E24" i="3"/>
  <c r="E23" i="3"/>
  <c r="D22" i="3"/>
  <c r="D27" i="3" s="1"/>
  <c r="E27" i="3" s="1"/>
  <c r="C22" i="3"/>
  <c r="E21" i="3"/>
  <c r="E20" i="3"/>
  <c r="E19" i="3"/>
  <c r="E18" i="3"/>
  <c r="E17" i="3"/>
  <c r="E16" i="3"/>
  <c r="E13" i="3"/>
  <c r="E12" i="3"/>
  <c r="E11" i="3"/>
  <c r="E10" i="3"/>
  <c r="D9" i="3"/>
  <c r="E9" i="3" s="1"/>
  <c r="C9" i="3"/>
  <c r="C14" i="3" s="1"/>
  <c r="C28" i="3" s="1"/>
  <c r="C34" i="3" s="1"/>
  <c r="E8" i="3"/>
  <c r="E7" i="3"/>
  <c r="E6" i="3"/>
  <c r="D14" i="3" l="1"/>
  <c r="E22" i="3"/>
  <c r="D28" i="3" l="1"/>
  <c r="E14" i="3"/>
  <c r="E28" i="3" l="1"/>
  <c r="D34" i="3"/>
  <c r="E34" i="3" s="1"/>
  <c r="G34" i="4" l="1"/>
  <c r="F34" i="4"/>
  <c r="G28" i="4"/>
  <c r="F28" i="4"/>
  <c r="G22" i="4"/>
  <c r="F22" i="4"/>
  <c r="G13" i="4"/>
  <c r="G17" i="4" s="1"/>
  <c r="F13" i="4"/>
  <c r="F17" i="4" s="1"/>
  <c r="E34" i="4" l="1"/>
  <c r="C6" i="1"/>
  <c r="C13" i="4" l="1"/>
  <c r="L22" i="4" l="1"/>
  <c r="D34" i="4" l="1"/>
  <c r="D28" i="4"/>
  <c r="D22" i="4"/>
  <c r="D13" i="4"/>
  <c r="D17" i="4" s="1"/>
  <c r="D38" i="4" l="1"/>
  <c r="D14" i="1"/>
  <c r="D21" i="1" s="1"/>
  <c r="E14" i="1"/>
  <c r="E21" i="1" s="1"/>
  <c r="F14" i="1"/>
  <c r="F21" i="1" s="1"/>
  <c r="G14" i="1"/>
  <c r="G21" i="1" s="1"/>
  <c r="H14" i="1"/>
  <c r="H21" i="1" s="1"/>
  <c r="I14" i="1"/>
  <c r="I21" i="1" s="1"/>
  <c r="J14" i="1"/>
  <c r="J21" i="1" s="1"/>
  <c r="K14" i="1"/>
  <c r="K21" i="1" s="1"/>
  <c r="L14" i="1"/>
  <c r="L21" i="1" s="1"/>
  <c r="M14" i="1"/>
  <c r="M21" i="1" s="1"/>
  <c r="N14" i="1"/>
  <c r="N21" i="1" s="1"/>
  <c r="C14" i="1"/>
  <c r="N6" i="1"/>
  <c r="M6" i="1"/>
  <c r="L6" i="1"/>
  <c r="K6" i="1"/>
  <c r="J6" i="1"/>
  <c r="I6" i="1"/>
  <c r="H6" i="1"/>
  <c r="G6" i="1"/>
  <c r="F6" i="1"/>
  <c r="E6" i="1"/>
  <c r="D6" i="1"/>
  <c r="D4" i="1"/>
  <c r="E4" i="1"/>
  <c r="F4" i="1"/>
  <c r="G4" i="1"/>
  <c r="H4" i="1"/>
  <c r="I4" i="1"/>
  <c r="J4" i="1"/>
  <c r="K4" i="1"/>
  <c r="L4" i="1"/>
  <c r="M4" i="1"/>
  <c r="N4" i="1"/>
  <c r="C4" i="1"/>
  <c r="M11" i="1" l="1"/>
  <c r="L11" i="1"/>
  <c r="J11" i="1"/>
  <c r="G11" i="1"/>
  <c r="F11" i="1"/>
  <c r="E11" i="1"/>
  <c r="D11" i="1"/>
  <c r="N11" i="1"/>
  <c r="I11" i="1"/>
  <c r="H11" i="1"/>
  <c r="K11" i="1"/>
  <c r="C21" i="1" l="1"/>
  <c r="C11" i="1"/>
  <c r="E13" i="4"/>
  <c r="E17" i="4" s="1"/>
  <c r="I13" i="4"/>
  <c r="I17" i="4" s="1"/>
  <c r="J13" i="4"/>
  <c r="J17" i="4" s="1"/>
  <c r="K13" i="4"/>
  <c r="K17" i="4" s="1"/>
  <c r="L13" i="4"/>
  <c r="L17" i="4" s="1"/>
  <c r="M13" i="4"/>
  <c r="M17" i="4" s="1"/>
  <c r="N13" i="4"/>
  <c r="N17" i="4" s="1"/>
  <c r="C17" i="4"/>
  <c r="I34" i="4"/>
  <c r="J34" i="4"/>
  <c r="K34" i="4"/>
  <c r="L34" i="4"/>
  <c r="M34" i="4"/>
  <c r="N34" i="4"/>
  <c r="C34" i="4"/>
  <c r="E28" i="4"/>
  <c r="I28" i="4"/>
  <c r="J28" i="4"/>
  <c r="K28" i="4"/>
  <c r="L28" i="4"/>
  <c r="M28" i="4"/>
  <c r="N28" i="4"/>
  <c r="C28" i="4"/>
  <c r="E22" i="4"/>
  <c r="I22" i="4"/>
  <c r="J22" i="4"/>
  <c r="K22" i="4"/>
  <c r="M22" i="4"/>
  <c r="N22" i="4"/>
  <c r="C22" i="4"/>
  <c r="B1" i="4"/>
  <c r="B1" i="1"/>
  <c r="B1" i="3"/>
  <c r="C38" i="4" l="1"/>
  <c r="C39" i="4" s="1"/>
  <c r="N38" i="4"/>
  <c r="N39" i="4" s="1"/>
  <c r="L38" i="4"/>
  <c r="L39" i="4" s="1"/>
  <c r="J38" i="4"/>
  <c r="J39" i="4" s="1"/>
  <c r="H38" i="4"/>
  <c r="H39" i="4" s="1"/>
  <c r="F38" i="4"/>
  <c r="F39" i="4" s="1"/>
  <c r="D39" i="4"/>
  <c r="M38" i="4"/>
  <c r="M39" i="4" s="1"/>
  <c r="K38" i="4"/>
  <c r="K39" i="4" s="1"/>
  <c r="I38" i="4"/>
  <c r="I39" i="4" s="1"/>
  <c r="G38" i="4"/>
  <c r="G39" i="4" s="1"/>
  <c r="E38" i="4"/>
  <c r="E39" i="4" s="1"/>
  <c r="C40" i="4" l="1"/>
  <c r="D3" i="4" s="1"/>
  <c r="D40" i="4" s="1"/>
  <c r="E3" i="4" s="1"/>
  <c r="E40" i="4" s="1"/>
  <c r="F3" i="4" s="1"/>
  <c r="F40" i="4" s="1"/>
  <c r="G3" i="4" s="1"/>
  <c r="G40" i="4" s="1"/>
  <c r="H3" i="4" s="1"/>
  <c r="H40" i="4" s="1"/>
  <c r="I3" i="4" s="1"/>
  <c r="I40" i="4" s="1"/>
  <c r="J3" i="4" l="1"/>
  <c r="J40" i="4" s="1"/>
  <c r="K3" i="4" l="1"/>
  <c r="K40" i="4" s="1"/>
  <c r="L3" i="4" l="1"/>
  <c r="L40" i="4" s="1"/>
  <c r="M3" i="4" s="1"/>
  <c r="M40" i="4" l="1"/>
  <c r="N3" i="4" s="1"/>
  <c r="N40" i="4" s="1"/>
</calcChain>
</file>

<file path=xl/sharedStrings.xml><?xml version="1.0" encoding="utf-8"?>
<sst xmlns="http://schemas.openxmlformats.org/spreadsheetml/2006/main" count="151" uniqueCount="133">
  <si>
    <t>V tisícoch EUR</t>
  </si>
  <si>
    <t>AKTÍVA</t>
  </si>
  <si>
    <t>Krátkodobé pohľadávky</t>
  </si>
  <si>
    <t>Zásoby</t>
  </si>
  <si>
    <t>Aktíva spolu</t>
  </si>
  <si>
    <t>Krátkodobé záväzky</t>
  </si>
  <si>
    <t>Zúčtovanie transferov ŠR</t>
  </si>
  <si>
    <t>Rezervy</t>
  </si>
  <si>
    <t>Ostatné záväzky</t>
  </si>
  <si>
    <t>Aktuálny mesiac</t>
  </si>
  <si>
    <t>Kumulatívne od Januára</t>
  </si>
  <si>
    <t>Plán</t>
  </si>
  <si>
    <t>Skutočnosť</t>
  </si>
  <si>
    <t>VšZP</t>
  </si>
  <si>
    <t>Dôvera</t>
  </si>
  <si>
    <t>Union</t>
  </si>
  <si>
    <t>Výnosy od ZP spolu</t>
  </si>
  <si>
    <t>Ostatné prevádzkové výnosy</t>
  </si>
  <si>
    <t>Prevádzkové výnosy spolu</t>
  </si>
  <si>
    <t>PREVÁDZKOVÉ NÁKLADY</t>
  </si>
  <si>
    <t>Osobné náklady</t>
  </si>
  <si>
    <t>Lieky</t>
  </si>
  <si>
    <t>Ostatný materiál</t>
  </si>
  <si>
    <t>Spotreba materiálu spolu</t>
  </si>
  <si>
    <t>Spotreba energie</t>
  </si>
  <si>
    <t>Opravy a udržiavanie</t>
  </si>
  <si>
    <t>Ostatné prevádzkové náklady</t>
  </si>
  <si>
    <t>Prevádzkové náklady spolu</t>
  </si>
  <si>
    <t>Prevádzkový výsledok (EBITDA)</t>
  </si>
  <si>
    <t>Odpisy a amortizácia</t>
  </si>
  <si>
    <t>Opravné položky</t>
  </si>
  <si>
    <t>Finančné náklady(úroky)</t>
  </si>
  <si>
    <t>Daň z príjmu</t>
  </si>
  <si>
    <t>Zisk za obdobie</t>
  </si>
  <si>
    <t>PREVÁDZKOVÉ PRÍJMY</t>
  </si>
  <si>
    <t>Príjmy od ZP spolu</t>
  </si>
  <si>
    <t>Ostatné príjmy</t>
  </si>
  <si>
    <t>PREVÁDZKOVÉ VÝDAVKY</t>
  </si>
  <si>
    <t xml:space="preserve">Ostatné osobné výdavky </t>
  </si>
  <si>
    <t>Osobné výdavky spolu</t>
  </si>
  <si>
    <t xml:space="preserve">Spotreba energie </t>
  </si>
  <si>
    <t>Opravy budov</t>
  </si>
  <si>
    <t>Servis zdravotníckej techniky</t>
  </si>
  <si>
    <t>Servis výpočtovej techniky</t>
  </si>
  <si>
    <t xml:space="preserve">Ostatné </t>
  </si>
  <si>
    <t>Opravy a udržiavanie spolu</t>
  </si>
  <si>
    <t>Ostatné prevádzkové výdavky</t>
  </si>
  <si>
    <t>Rozdiel príjmov a výdavkov</t>
  </si>
  <si>
    <t>Komentár:</t>
  </si>
  <si>
    <t>SPRÁVA O HOSPODÁRENÍ ORGANIZÁCIE</t>
  </si>
  <si>
    <t>Stav na účte ku koncu mesiaca</t>
  </si>
  <si>
    <t>VÝNOSY</t>
  </si>
  <si>
    <t>Výnosy z bežných transferov</t>
  </si>
  <si>
    <t>Výnosy z kapitálových transferov</t>
  </si>
  <si>
    <t>Ostatné výnosy (aktivácia, účtovanie rezerv)</t>
  </si>
  <si>
    <t>Odpisy z dotácií a transférov</t>
  </si>
  <si>
    <t>Z toho:</t>
  </si>
  <si>
    <t>Prevádzkové príjmy</t>
  </si>
  <si>
    <t>Mimorozpočtové príjmy</t>
  </si>
  <si>
    <t>Príjmy z kapitálových a bežných transferov</t>
  </si>
  <si>
    <t>Príjmy z bežných transferov</t>
  </si>
  <si>
    <t>Príjmy z kapitálových  transferov</t>
  </si>
  <si>
    <t>Výdavky z bežných  transferov</t>
  </si>
  <si>
    <t xml:space="preserve">Hotovostný účet </t>
  </si>
  <si>
    <t>Príjmy spolu</t>
  </si>
  <si>
    <t>PASÍVA</t>
  </si>
  <si>
    <t>Úvery a návratná finančná výpomoc</t>
  </si>
  <si>
    <t>Pasíva spolu</t>
  </si>
  <si>
    <t>Ukazovateľ</t>
  </si>
  <si>
    <t>Priemerný prepočítaný počet lekárov</t>
  </si>
  <si>
    <t>Časové rozlíšenie pasív</t>
  </si>
  <si>
    <t>Časové rozlíšenie aktív</t>
  </si>
  <si>
    <t>% plnenia</t>
  </si>
  <si>
    <t>A.</t>
  </si>
  <si>
    <t>Neobežný majetok</t>
  </si>
  <si>
    <t>B</t>
  </si>
  <si>
    <t>Obežný majetok</t>
  </si>
  <si>
    <t>Nehmotný a hmotný majetok</t>
  </si>
  <si>
    <t xml:space="preserve">Peniaze a účty v bankách </t>
  </si>
  <si>
    <t>A</t>
  </si>
  <si>
    <t>Vlastné imanie</t>
  </si>
  <si>
    <t>Záväzky</t>
  </si>
  <si>
    <t>C</t>
  </si>
  <si>
    <t>Krv</t>
  </si>
  <si>
    <t>Diagnostiká</t>
  </si>
  <si>
    <t>Zdravotnícky materiál</t>
  </si>
  <si>
    <t xml:space="preserve">Zdravotnícky materiál </t>
  </si>
  <si>
    <t>Stav na účte k 1. dňu v mesiaci</t>
  </si>
  <si>
    <t>Výdavky spolu</t>
  </si>
  <si>
    <t>Mzdy</t>
  </si>
  <si>
    <t>Odvody</t>
  </si>
  <si>
    <t>Výdavky z kapitálových transferov</t>
  </si>
  <si>
    <t>MZ SR</t>
  </si>
  <si>
    <t>Kontakt: Róbert Maguľa</t>
  </si>
  <si>
    <t>Komentár a poznámky:</t>
  </si>
  <si>
    <t>celkovo od 1.1.</t>
  </si>
  <si>
    <t xml:space="preserve">Suma fakturovaná dodávateľmi </t>
  </si>
  <si>
    <t xml:space="preserve">Suma platieb dodávateľom </t>
  </si>
  <si>
    <t xml:space="preserve">mail: kontroling@health.gov.sk , robert.magula@health.gov.sk </t>
  </si>
  <si>
    <t xml:space="preserve">Počet HP, DRG, nonDRG </t>
  </si>
  <si>
    <t xml:space="preserve">Počet pacientov JZS </t>
  </si>
  <si>
    <t>Univerzitná nemocnica Martin</t>
  </si>
  <si>
    <t xml:space="preserve">Vypracoval: Ing. Anna Cígerová, Zuzana Vaslíková </t>
  </si>
  <si>
    <t>Kontakt: 043/4203456, 043/4203600</t>
  </si>
  <si>
    <t xml:space="preserve">Mail: anna.cigerova@unm.sk, zuzana.vaslikova@unm.sk </t>
  </si>
  <si>
    <t>rok 2026</t>
  </si>
  <si>
    <t>Skutočnosť 01_2026</t>
  </si>
  <si>
    <t>Výhľad 04_2026</t>
  </si>
  <si>
    <t>Výhľad 05_2026</t>
  </si>
  <si>
    <t>Výhľad 06_2026</t>
  </si>
  <si>
    <t>Výhľad 07_2026</t>
  </si>
  <si>
    <t>Výhľad 08_2026</t>
  </si>
  <si>
    <t>Výhľad 09_2026</t>
  </si>
  <si>
    <t>Výhľad 10_2026</t>
  </si>
  <si>
    <t>Výhľad 11_2026</t>
  </si>
  <si>
    <t>Výhľad 12_2026</t>
  </si>
  <si>
    <t>Skutočnosť                    k 31.1.2026</t>
  </si>
  <si>
    <t>Skutočnosť                    k 28.2.2026</t>
  </si>
  <si>
    <t>Skutočnosť                    k 31.3.2026</t>
  </si>
  <si>
    <t>Skutočnosť                    k 30.4.2026</t>
  </si>
  <si>
    <t>Skutočnosť                    k 31.5.2026</t>
  </si>
  <si>
    <t>4Skutočnosť                    k 30.6.2026</t>
  </si>
  <si>
    <t>Skutočnosť                    k 31.7.2026</t>
  </si>
  <si>
    <t>Skutočnosť                    k 31.8.2026</t>
  </si>
  <si>
    <t>Skutočnosť                    k 30.9.2026</t>
  </si>
  <si>
    <t>Skutočnosť                    k 31.10.2026</t>
  </si>
  <si>
    <t>Skutočnosť                    k 30.11.2026</t>
  </si>
  <si>
    <t>Skutočnosť                    k 31.12.2026</t>
  </si>
  <si>
    <t>Skutočnosť 02_2026</t>
  </si>
  <si>
    <t>Marec 2026</t>
  </si>
  <si>
    <t>Marec</t>
  </si>
  <si>
    <t>Január-Marec</t>
  </si>
  <si>
    <t>Skutočnosť 03_2026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</si>
</sst>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;[Red]\(#,##0\);\-"/>
    <numFmt numFmtId="165" formatCode="#,##0;[Red]\ \(#,##0\);\-"/>
  </numFmts>
  <fonts count="34" x14ac:knownFonts="1"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F1DD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0">
    <xf numFmtId="0" fontId="0" fillId="0" borderId="0"/>
    <xf numFmtId="40" fontId="14" fillId="0" borderId="0" applyFont="0" applyFill="0" applyBorder="0" applyAlignment="0" applyProtection="0"/>
    <xf numFmtId="0" fontId="27" fillId="0" borderId="0"/>
    <xf numFmtId="0" fontId="27" fillId="0" borderId="0"/>
    <xf numFmtId="0" fontId="15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49" fontId="0" fillId="0" borderId="0" xfId="0" applyNumberForma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4" fontId="0" fillId="5" borderId="0" xfId="0" applyNumberFormat="1" applyFill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5" fillId="0" borderId="0" xfId="2" applyFont="1"/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9" fontId="11" fillId="0" borderId="0" xfId="0" applyNumberFormat="1" applyFont="1" applyAlignment="1">
      <alignment horizontal="right"/>
    </xf>
    <xf numFmtId="3" fontId="20" fillId="0" borderId="1" xfId="13" applyNumberFormat="1" applyFont="1" applyBorder="1" applyAlignment="1">
      <alignment horizontal="right"/>
    </xf>
    <xf numFmtId="3" fontId="20" fillId="0" borderId="1" xfId="0" applyNumberFormat="1" applyFont="1" applyBorder="1"/>
    <xf numFmtId="3" fontId="23" fillId="0" borderId="1" xfId="13" applyNumberFormat="1" applyFont="1" applyBorder="1" applyAlignment="1">
      <alignment horizontal="right"/>
    </xf>
    <xf numFmtId="3" fontId="23" fillId="0" borderId="1" xfId="0" applyNumberFormat="1" applyFont="1" applyBorder="1"/>
    <xf numFmtId="0" fontId="1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4" fillId="0" borderId="0" xfId="0" applyFont="1"/>
    <xf numFmtId="0" fontId="19" fillId="0" borderId="0" xfId="0" applyFont="1"/>
    <xf numFmtId="49" fontId="21" fillId="0" borderId="0" xfId="0" applyNumberFormat="1" applyFont="1" applyAlignment="1">
      <alignment horizontal="right"/>
    </xf>
    <xf numFmtId="3" fontId="20" fillId="0" borderId="0" xfId="0" applyNumberFormat="1" applyFont="1"/>
    <xf numFmtId="0" fontId="20" fillId="0" borderId="9" xfId="0" applyFont="1" applyBorder="1" applyAlignment="1">
      <alignment horizontal="center"/>
    </xf>
    <xf numFmtId="16" fontId="20" fillId="0" borderId="9" xfId="0" applyNumberFormat="1" applyFont="1" applyBorder="1"/>
    <xf numFmtId="16" fontId="23" fillId="0" borderId="9" xfId="0" applyNumberFormat="1" applyFont="1" applyBorder="1"/>
    <xf numFmtId="16" fontId="20" fillId="0" borderId="9" xfId="0" applyNumberFormat="1" applyFont="1" applyBorder="1" applyAlignment="1">
      <alignment horizontal="center"/>
    </xf>
    <xf numFmtId="3" fontId="20" fillId="4" borderId="5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0" fontId="20" fillId="0" borderId="0" xfId="0" applyFont="1"/>
    <xf numFmtId="3" fontId="0" fillId="0" borderId="0" xfId="0" applyNumberFormat="1"/>
    <xf numFmtId="3" fontId="15" fillId="0" borderId="0" xfId="0" applyNumberFormat="1" applyFont="1"/>
    <xf numFmtId="3" fontId="20" fillId="0" borderId="10" xfId="0" applyNumberFormat="1" applyFont="1" applyBorder="1"/>
    <xf numFmtId="3" fontId="23" fillId="0" borderId="10" xfId="0" applyNumberFormat="1" applyFont="1" applyBorder="1"/>
    <xf numFmtId="4" fontId="0" fillId="0" borderId="0" xfId="0" applyNumberFormat="1"/>
    <xf numFmtId="3" fontId="23" fillId="3" borderId="1" xfId="0" applyNumberFormat="1" applyFont="1" applyFill="1" applyBorder="1"/>
    <xf numFmtId="0" fontId="0" fillId="0" borderId="0" xfId="0" applyAlignment="1">
      <alignment horizontal="right"/>
    </xf>
    <xf numFmtId="0" fontId="11" fillId="0" borderId="14" xfId="0" applyFont="1" applyBorder="1"/>
    <xf numFmtId="0" fontId="0" fillId="0" borderId="14" xfId="0" applyBorder="1"/>
    <xf numFmtId="49" fontId="11" fillId="0" borderId="15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horizontal="right"/>
    </xf>
    <xf numFmtId="49" fontId="11" fillId="0" borderId="14" xfId="0" applyNumberFormat="1" applyFont="1" applyBorder="1" applyAlignment="1">
      <alignment horizontal="right"/>
    </xf>
    <xf numFmtId="49" fontId="29" fillId="2" borderId="1" xfId="0" applyNumberFormat="1" applyFont="1" applyFill="1" applyBorder="1" applyAlignment="1">
      <alignment horizontal="center" vertical="center" wrapText="1"/>
    </xf>
    <xf numFmtId="3" fontId="20" fillId="4" borderId="25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3" fillId="0" borderId="1" xfId="13" applyNumberFormat="1" applyFont="1" applyFill="1" applyBorder="1" applyAlignment="1">
      <alignment horizontal="right"/>
    </xf>
    <xf numFmtId="3" fontId="20" fillId="0" borderId="1" xfId="13" applyNumberFormat="1" applyFont="1" applyFill="1" applyBorder="1" applyAlignment="1">
      <alignment horizontal="right"/>
    </xf>
    <xf numFmtId="0" fontId="20" fillId="0" borderId="2" xfId="0" applyFont="1" applyBorder="1"/>
    <xf numFmtId="0" fontId="21" fillId="0" borderId="9" xfId="0" applyFont="1" applyBorder="1"/>
    <xf numFmtId="0" fontId="20" fillId="0" borderId="2" xfId="0" applyFont="1" applyBorder="1" applyAlignment="1">
      <alignment horizontal="left"/>
    </xf>
    <xf numFmtId="0" fontId="23" fillId="3" borderId="2" xfId="0" applyFont="1" applyFill="1" applyBorder="1" applyAlignment="1">
      <alignment horizontal="left"/>
    </xf>
    <xf numFmtId="0" fontId="21" fillId="4" borderId="16" xfId="0" applyFont="1" applyFill="1" applyBorder="1" applyAlignment="1">
      <alignment horizontal="left"/>
    </xf>
    <xf numFmtId="0" fontId="20" fillId="4" borderId="12" xfId="0" applyFont="1" applyFill="1" applyBorder="1" applyAlignment="1">
      <alignment horizontal="center"/>
    </xf>
    <xf numFmtId="0" fontId="22" fillId="0" borderId="0" xfId="0" applyFont="1"/>
    <xf numFmtId="0" fontId="21" fillId="0" borderId="12" xfId="0" applyFont="1" applyBorder="1"/>
    <xf numFmtId="0" fontId="20" fillId="0" borderId="27" xfId="0" applyFont="1" applyBorder="1"/>
    <xf numFmtId="3" fontId="20" fillId="0" borderId="13" xfId="0" applyNumberFormat="1" applyFont="1" applyBorder="1" applyAlignment="1">
      <alignment horizontal="right"/>
    </xf>
    <xf numFmtId="3" fontId="20" fillId="0" borderId="13" xfId="0" applyNumberFormat="1" applyFont="1" applyBorder="1"/>
    <xf numFmtId="3" fontId="23" fillId="0" borderId="13" xfId="0" applyNumberFormat="1" applyFont="1" applyBorder="1"/>
    <xf numFmtId="3" fontId="20" fillId="0" borderId="24" xfId="0" applyNumberFormat="1" applyFont="1" applyBorder="1"/>
    <xf numFmtId="0" fontId="13" fillId="15" borderId="3" xfId="0" applyFont="1" applyFill="1" applyBorder="1" applyAlignment="1">
      <alignment horizontal="center" vertical="center" wrapText="1"/>
    </xf>
    <xf numFmtId="0" fontId="13" fillId="15" borderId="26" xfId="0" applyFont="1" applyFill="1" applyBorder="1" applyAlignment="1">
      <alignment horizontal="center" vertical="center" wrapText="1"/>
    </xf>
    <xf numFmtId="0" fontId="21" fillId="14" borderId="7" xfId="0" applyFont="1" applyFill="1" applyBorder="1"/>
    <xf numFmtId="0" fontId="20" fillId="14" borderId="8" xfId="0" applyFont="1" applyFill="1" applyBorder="1"/>
    <xf numFmtId="3" fontId="20" fillId="14" borderId="8" xfId="0" applyNumberFormat="1" applyFont="1" applyFill="1" applyBorder="1"/>
    <xf numFmtId="0" fontId="21" fillId="16" borderId="7" xfId="0" applyFont="1" applyFill="1" applyBorder="1"/>
    <xf numFmtId="0" fontId="20" fillId="16" borderId="8" xfId="0" applyFont="1" applyFill="1" applyBorder="1"/>
    <xf numFmtId="3" fontId="20" fillId="16" borderId="8" xfId="0" applyNumberFormat="1" applyFont="1" applyFill="1" applyBorder="1"/>
    <xf numFmtId="0" fontId="20" fillId="8" borderId="9" xfId="0" applyFont="1" applyFill="1" applyBorder="1" applyAlignment="1">
      <alignment horizontal="center"/>
    </xf>
    <xf numFmtId="0" fontId="20" fillId="8" borderId="2" xfId="0" applyFont="1" applyFill="1" applyBorder="1"/>
    <xf numFmtId="3" fontId="23" fillId="8" borderId="1" xfId="13" applyNumberFormat="1" applyFont="1" applyFill="1" applyBorder="1" applyAlignment="1">
      <alignment horizontal="right"/>
    </xf>
    <xf numFmtId="3" fontId="23" fillId="8" borderId="10" xfId="13" applyNumberFormat="1" applyFont="1" applyFill="1" applyBorder="1" applyAlignment="1">
      <alignment horizontal="right"/>
    </xf>
    <xf numFmtId="0" fontId="20" fillId="7" borderId="9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left"/>
    </xf>
    <xf numFmtId="3" fontId="23" fillId="7" borderId="1" xfId="13" applyNumberFormat="1" applyFont="1" applyFill="1" applyBorder="1" applyAlignment="1">
      <alignment horizontal="right"/>
    </xf>
    <xf numFmtId="3" fontId="23" fillId="7" borderId="10" xfId="13" applyNumberFormat="1" applyFont="1" applyFill="1" applyBorder="1" applyAlignment="1">
      <alignment horizontal="right"/>
    </xf>
    <xf numFmtId="3" fontId="20" fillId="7" borderId="1" xfId="13" applyNumberFormat="1" applyFont="1" applyFill="1" applyBorder="1" applyAlignment="1">
      <alignment horizontal="right"/>
    </xf>
    <xf numFmtId="3" fontId="20" fillId="7" borderId="10" xfId="13" applyNumberFormat="1" applyFont="1" applyFill="1" applyBorder="1" applyAlignment="1">
      <alignment horizontal="right"/>
    </xf>
    <xf numFmtId="3" fontId="23" fillId="14" borderId="8" xfId="13" applyNumberFormat="1" applyFont="1" applyFill="1" applyBorder="1" applyAlignment="1">
      <alignment horizontal="right"/>
    </xf>
    <xf numFmtId="3" fontId="23" fillId="14" borderId="8" xfId="0" applyNumberFormat="1" applyFont="1" applyFill="1" applyBorder="1"/>
    <xf numFmtId="3" fontId="26" fillId="14" borderId="8" xfId="0" applyNumberFormat="1" applyFont="1" applyFill="1" applyBorder="1"/>
    <xf numFmtId="3" fontId="20" fillId="14" borderId="11" xfId="0" applyNumberFormat="1" applyFont="1" applyFill="1" applyBorder="1"/>
    <xf numFmtId="0" fontId="20" fillId="16" borderId="12" xfId="0" applyFont="1" applyFill="1" applyBorder="1" applyAlignment="1">
      <alignment horizontal="center"/>
    </xf>
    <xf numFmtId="0" fontId="20" fillId="16" borderId="27" xfId="0" applyFont="1" applyFill="1" applyBorder="1"/>
    <xf numFmtId="3" fontId="23" fillId="16" borderId="13" xfId="0" applyNumberFormat="1" applyFont="1" applyFill="1" applyBorder="1"/>
    <xf numFmtId="3" fontId="23" fillId="16" borderId="24" xfId="0" applyNumberFormat="1" applyFont="1" applyFill="1" applyBorder="1"/>
    <xf numFmtId="0" fontId="20" fillId="14" borderId="9" xfId="0" applyFont="1" applyFill="1" applyBorder="1" applyAlignment="1">
      <alignment horizontal="center"/>
    </xf>
    <xf numFmtId="0" fontId="20" fillId="14" borderId="2" xfId="0" applyFont="1" applyFill="1" applyBorder="1"/>
    <xf numFmtId="3" fontId="20" fillId="14" borderId="1" xfId="13" applyNumberFormat="1" applyFont="1" applyFill="1" applyBorder="1" applyAlignment="1">
      <alignment horizontal="right"/>
    </xf>
    <xf numFmtId="3" fontId="20" fillId="14" borderId="10" xfId="13" applyNumberFormat="1" applyFont="1" applyFill="1" applyBorder="1" applyAlignment="1">
      <alignment horizontal="right"/>
    </xf>
    <xf numFmtId="3" fontId="0" fillId="12" borderId="8" xfId="0" applyNumberFormat="1" applyFill="1" applyBorder="1"/>
    <xf numFmtId="3" fontId="15" fillId="12" borderId="8" xfId="0" applyNumberFormat="1" applyFont="1" applyFill="1" applyBorder="1"/>
    <xf numFmtId="3" fontId="25" fillId="12" borderId="8" xfId="0" applyNumberFormat="1" applyFont="1" applyFill="1" applyBorder="1"/>
    <xf numFmtId="3" fontId="10" fillId="12" borderId="8" xfId="0" applyNumberFormat="1" applyFont="1" applyFill="1" applyBorder="1"/>
    <xf numFmtId="3" fontId="0" fillId="12" borderId="11" xfId="0" applyNumberFormat="1" applyFill="1" applyBorder="1"/>
    <xf numFmtId="0" fontId="19" fillId="13" borderId="28" xfId="0" applyFont="1" applyFill="1" applyBorder="1"/>
    <xf numFmtId="0" fontId="17" fillId="13" borderId="29" xfId="0" applyFont="1" applyFill="1" applyBorder="1"/>
    <xf numFmtId="3" fontId="21" fillId="13" borderId="30" xfId="0" applyNumberFormat="1" applyFont="1" applyFill="1" applyBorder="1" applyAlignment="1">
      <alignment horizontal="right"/>
    </xf>
    <xf numFmtId="3" fontId="21" fillId="13" borderId="30" xfId="0" applyNumberFormat="1" applyFont="1" applyFill="1" applyBorder="1"/>
    <xf numFmtId="3" fontId="21" fillId="13" borderId="31" xfId="0" applyNumberFormat="1" applyFont="1" applyFill="1" applyBorder="1"/>
    <xf numFmtId="3" fontId="21" fillId="13" borderId="3" xfId="0" applyNumberFormat="1" applyFont="1" applyFill="1" applyBorder="1" applyAlignment="1">
      <alignment horizontal="right"/>
    </xf>
    <xf numFmtId="3" fontId="21" fillId="13" borderId="26" xfId="0" applyNumberFormat="1" applyFont="1" applyFill="1" applyBorder="1" applyAlignment="1">
      <alignment horizontal="right"/>
    </xf>
    <xf numFmtId="3" fontId="21" fillId="16" borderId="8" xfId="0" applyNumberFormat="1" applyFont="1" applyFill="1" applyBorder="1" applyAlignment="1">
      <alignment horizontal="right"/>
    </xf>
    <xf numFmtId="3" fontId="23" fillId="16" borderId="8" xfId="0" applyNumberFormat="1" applyFont="1" applyFill="1" applyBorder="1"/>
    <xf numFmtId="3" fontId="26" fillId="16" borderId="8" xfId="0" applyNumberFormat="1" applyFont="1" applyFill="1" applyBorder="1"/>
    <xf numFmtId="3" fontId="20" fillId="16" borderId="11" xfId="0" applyNumberFormat="1" applyFont="1" applyFill="1" applyBorder="1"/>
    <xf numFmtId="0" fontId="9" fillId="0" borderId="1" xfId="0" applyFont="1" applyBorder="1" applyAlignment="1">
      <alignment vertical="center"/>
    </xf>
    <xf numFmtId="49" fontId="31" fillId="9" borderId="5" xfId="0" applyNumberFormat="1" applyFont="1" applyFill="1" applyBorder="1" applyAlignment="1">
      <alignment horizontal="center" vertical="center" wrapText="1"/>
    </xf>
    <xf numFmtId="49" fontId="31" fillId="9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9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2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3" fontId="0" fillId="8" borderId="1" xfId="0" applyNumberFormat="1" applyFill="1" applyBorder="1" applyAlignment="1">
      <alignment horizontal="right" vertical="center"/>
    </xf>
    <xf numFmtId="9" fontId="0" fillId="8" borderId="1" xfId="0" applyNumberForma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23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center" vertical="center"/>
    </xf>
    <xf numFmtId="0" fontId="0" fillId="10" borderId="5" xfId="0" applyFill="1" applyBorder="1" applyAlignment="1">
      <alignment vertical="center"/>
    </xf>
    <xf numFmtId="9" fontId="0" fillId="10" borderId="5" xfId="0" applyNumberFormat="1" applyFill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" fontId="20" fillId="0" borderId="1" xfId="5" applyNumberFormat="1" applyFont="1" applyBorder="1" applyAlignment="1">
      <alignment horizontal="center" vertical="center"/>
    </xf>
    <xf numFmtId="0" fontId="0" fillId="0" borderId="1" xfId="5" applyFont="1" applyBorder="1" applyAlignment="1">
      <alignment horizontal="left" vertical="center"/>
    </xf>
    <xf numFmtId="16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3" fontId="0" fillId="7" borderId="1" xfId="0" applyNumberFormat="1" applyFill="1" applyBorder="1" applyAlignment="1">
      <alignment horizontal="right" vertical="center"/>
    </xf>
    <xf numFmtId="9" fontId="0" fillId="7" borderId="1" xfId="0" applyNumberFormat="1" applyFill="1" applyBorder="1" applyAlignment="1">
      <alignment horizontal="right" vertical="center"/>
    </xf>
    <xf numFmtId="0" fontId="2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3" fontId="0" fillId="6" borderId="1" xfId="0" applyNumberFormat="1" applyFill="1" applyBorder="1" applyAlignment="1">
      <alignment horizontal="right" vertical="center"/>
    </xf>
    <xf numFmtId="9" fontId="0" fillId="6" borderId="1" xfId="0" applyNumberFormat="1" applyFill="1" applyBorder="1" applyAlignment="1">
      <alignment horizontal="right" vertical="center"/>
    </xf>
    <xf numFmtId="0" fontId="2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/>
    </xf>
    <xf numFmtId="3" fontId="11" fillId="12" borderId="1" xfId="0" applyNumberFormat="1" applyFont="1" applyFill="1" applyBorder="1" applyAlignment="1">
      <alignment horizontal="right" vertical="center"/>
    </xf>
    <xf numFmtId="0" fontId="21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3" borderId="0" xfId="5" applyFont="1" applyFill="1" applyAlignment="1">
      <alignment vertical="center"/>
    </xf>
    <xf numFmtId="0" fontId="10" fillId="0" borderId="1" xfId="5" applyBorder="1" applyAlignment="1">
      <alignment horizontal="left" vertical="center"/>
    </xf>
    <xf numFmtId="0" fontId="30" fillId="0" borderId="0" xfId="0" applyFont="1" applyAlignment="1">
      <alignment vertical="center"/>
    </xf>
    <xf numFmtId="165" fontId="0" fillId="0" borderId="0" xfId="0" applyNumberFormat="1" applyAlignment="1">
      <alignment horizontal="right" vertical="center"/>
    </xf>
    <xf numFmtId="3" fontId="32" fillId="0" borderId="1" xfId="0" applyNumberFormat="1" applyFont="1" applyBorder="1" applyAlignment="1">
      <alignment vertical="center"/>
    </xf>
    <xf numFmtId="3" fontId="0" fillId="10" borderId="1" xfId="0" applyNumberForma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3" fontId="11" fillId="13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11" borderId="1" xfId="0" applyFont="1" applyFill="1" applyBorder="1" applyAlignment="1">
      <alignment vertical="center"/>
    </xf>
    <xf numFmtId="3" fontId="11" fillId="11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11" borderId="1" xfId="0" applyFill="1" applyBorder="1" applyAlignment="1">
      <alignment horizontal="center" vertical="center"/>
    </xf>
    <xf numFmtId="3" fontId="11" fillId="11" borderId="1" xfId="13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49" fontId="28" fillId="9" borderId="5" xfId="0" applyNumberFormat="1" applyFont="1" applyFill="1" applyBorder="1" applyAlignment="1">
      <alignment horizontal="center" vertical="center"/>
    </xf>
    <xf numFmtId="49" fontId="28" fillId="9" borderId="5" xfId="0" applyNumberFormat="1" applyFont="1" applyFill="1" applyBorder="1" applyAlignment="1">
      <alignment horizontal="center" vertical="center" wrapText="1"/>
    </xf>
    <xf numFmtId="9" fontId="11" fillId="17" borderId="1" xfId="0" applyNumberFormat="1" applyFont="1" applyFill="1" applyBorder="1" applyAlignment="1">
      <alignment horizontal="right" vertical="center"/>
    </xf>
    <xf numFmtId="9" fontId="11" fillId="13" borderId="1" xfId="0" applyNumberFormat="1" applyFont="1" applyFill="1" applyBorder="1" applyAlignment="1">
      <alignment horizontal="right" vertical="center"/>
    </xf>
    <xf numFmtId="3" fontId="10" fillId="0" borderId="1" xfId="5" applyNumberFormat="1" applyBorder="1" applyAlignment="1">
      <alignment horizontal="right" vertical="center"/>
    </xf>
    <xf numFmtId="3" fontId="0" fillId="0" borderId="1" xfId="5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0" fillId="0" borderId="15" xfId="0" applyNumberFormat="1" applyBorder="1" applyAlignment="1">
      <alignment horizontal="right" vertical="center"/>
    </xf>
    <xf numFmtId="3" fontId="0" fillId="5" borderId="0" xfId="0" applyNumberFormat="1" applyFill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32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1" fillId="17" borderId="1" xfId="0" applyNumberFormat="1" applyFont="1" applyFill="1" applyBorder="1" applyAlignment="1">
      <alignment horizontal="right" vertical="center"/>
    </xf>
    <xf numFmtId="9" fontId="11" fillId="13" borderId="5" xfId="0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15" fillId="0" borderId="1" xfId="15" applyNumberFormat="1" applyFont="1" applyBorder="1" applyAlignment="1">
      <alignment vertical="center"/>
    </xf>
    <xf numFmtId="0" fontId="0" fillId="12" borderId="7" xfId="0" applyFill="1" applyBorder="1" applyAlignment="1">
      <alignment horizontal="left"/>
    </xf>
    <xf numFmtId="0" fontId="0" fillId="12" borderId="20" xfId="0" applyFill="1" applyBorder="1" applyAlignment="1">
      <alignment horizontal="left"/>
    </xf>
    <xf numFmtId="0" fontId="0" fillId="0" borderId="0" xfId="0" applyAlignment="1">
      <alignment horizontal="center"/>
    </xf>
    <xf numFmtId="0" fontId="19" fillId="13" borderId="21" xfId="0" applyFont="1" applyFill="1" applyBorder="1" applyAlignment="1">
      <alignment horizontal="center"/>
    </xf>
    <xf numFmtId="0" fontId="19" fillId="13" borderId="22" xfId="0" applyFont="1" applyFill="1" applyBorder="1" applyAlignment="1">
      <alignment horizontal="center"/>
    </xf>
    <xf numFmtId="0" fontId="29" fillId="15" borderId="28" xfId="0" applyFont="1" applyFill="1" applyBorder="1" applyAlignment="1">
      <alignment horizontal="left" vertical="center"/>
    </xf>
    <xf numFmtId="0" fontId="29" fillId="15" borderId="29" xfId="0" applyFont="1" applyFill="1" applyBorder="1" applyAlignment="1">
      <alignment horizontal="left" vertical="center"/>
    </xf>
    <xf numFmtId="49" fontId="28" fillId="9" borderId="14" xfId="0" applyNumberFormat="1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49" fontId="28" fillId="9" borderId="14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left" vertical="center"/>
    </xf>
    <xf numFmtId="0" fontId="28" fillId="9" borderId="16" xfId="0" applyFont="1" applyFill="1" applyBorder="1" applyAlignment="1">
      <alignment horizontal="left" vertical="center"/>
    </xf>
    <xf numFmtId="0" fontId="28" fillId="9" borderId="17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left" vertical="center"/>
    </xf>
    <xf numFmtId="0" fontId="28" fillId="9" borderId="19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</cellXfs>
  <cellStyles count="60">
    <cellStyle name="čiarky 2" xfId="1" xr:uid="{00000000-0005-0000-0000-000000000000}"/>
    <cellStyle name="Excel Built-in Normal" xfId="30" xr:uid="{36B674AE-EDDB-4EE0-815D-BE6DE7A5BCA5}"/>
    <cellStyle name="Mena 2" xfId="27" xr:uid="{AC22D8FD-B803-4173-B49F-78B8F809FD93}"/>
    <cellStyle name="Normal 2" xfId="2" xr:uid="{00000000-0005-0000-0000-000001000000}"/>
    <cellStyle name="Normal 2 2" xfId="3" xr:uid="{00000000-0005-0000-0000-000002000000}"/>
    <cellStyle name="Normal 2 2 2" xfId="32" xr:uid="{64D332C0-B0D4-42B1-92FB-2971175AB686}"/>
    <cellStyle name="Normal 2 3" xfId="31" xr:uid="{C631702A-9488-4DE8-82F8-DCFB28C01D21}"/>
    <cellStyle name="Normálna" xfId="0" builtinId="0"/>
    <cellStyle name="Normálna 10" xfId="43" xr:uid="{66538746-E4E2-478D-B5A6-5E22AF03BF78}"/>
    <cellStyle name="Normálna 11" xfId="45" xr:uid="{64C18442-8743-4DCC-92B0-B211A77C8A17}"/>
    <cellStyle name="Normálna 12" xfId="46" xr:uid="{9F65F426-6775-4F1D-8BC0-032A83F86B8C}"/>
    <cellStyle name="Normálna 13" xfId="47" xr:uid="{C5AE83A1-0E43-46F0-A298-80536723AF66}"/>
    <cellStyle name="Normálna 14" xfId="48" xr:uid="{DA1F3429-05EB-432B-9A5D-FBA845FA008A}"/>
    <cellStyle name="Normálna 15" xfId="49" xr:uid="{4C1B8AF2-D5AA-4653-B664-EFEEF1F05A64}"/>
    <cellStyle name="Normálna 16" xfId="50" xr:uid="{BF15D486-9E91-4D41-9C45-D476C95AB83B}"/>
    <cellStyle name="Normálna 17" xfId="51" xr:uid="{4FB431DB-62B6-4A9E-B118-143B94F15D6C}"/>
    <cellStyle name="Normálna 18" xfId="17" xr:uid="{839AD8C7-7A08-4105-BD2A-385B0E40BACC}"/>
    <cellStyle name="Normálna 18 2" xfId="26" xr:uid="{06FC82B9-9334-4DC9-92F2-0BABB3B24DC2}"/>
    <cellStyle name="Normálna 19" xfId="52" xr:uid="{A2891450-4429-4C8E-B759-10463AC32BD9}"/>
    <cellStyle name="Normálna 2" xfId="4" xr:uid="{00000000-0005-0000-0000-000004000000}"/>
    <cellStyle name="Normálna 2 2" xfId="44" xr:uid="{9D58655B-6BF3-4597-AAC2-E81AAFA99336}"/>
    <cellStyle name="Normálna 2 2 2 2 2" xfId="36" xr:uid="{632B7AE1-B0E0-4DBF-8F47-6AC2A247E96C}"/>
    <cellStyle name="Normálna 20" xfId="53" xr:uid="{EAAC69F2-A04D-46E1-8651-7AF778BA5F2B}"/>
    <cellStyle name="Normálna 21" xfId="54" xr:uid="{82B9DA22-8DB0-43D9-993D-215D1A8DB52B}"/>
    <cellStyle name="Normálna 22" xfId="22" xr:uid="{145E807A-EDA8-45B1-AFB2-00A195DD98CA}"/>
    <cellStyle name="Normálna 22 2" xfId="55" xr:uid="{5702A93D-0A52-43C2-AFB2-9680A547E942}"/>
    <cellStyle name="Normálna 23" xfId="56" xr:uid="{ECFEC6BA-8511-4627-9573-4DD96DD09789}"/>
    <cellStyle name="Normálna 24" xfId="57" xr:uid="{1C02426F-1A9E-4199-BAD1-C7E012793322}"/>
    <cellStyle name="Normálna 25" xfId="15" xr:uid="{2953AB8E-586C-4CD5-9F8D-256534AD2C25}"/>
    <cellStyle name="Normálna 25 2" xfId="24" xr:uid="{04FC4D15-636E-4534-81DA-FEA8E8646643}"/>
    <cellStyle name="Normálna 26" xfId="16" xr:uid="{2D4660E5-219C-4AF4-A277-145A2A573DB6}"/>
    <cellStyle name="Normálna 26 2" xfId="25" xr:uid="{666EDA3B-55E3-40AC-9BF2-0C350E93DC5C}"/>
    <cellStyle name="Normálna 27" xfId="18" xr:uid="{6C9F6589-C0D9-49E6-BCDC-2AF8175A31A2}"/>
    <cellStyle name="Normálna 27 2" xfId="28" xr:uid="{1E102568-2224-425B-AC3C-8BC59C44BCC7}"/>
    <cellStyle name="Normálna 28" xfId="19" xr:uid="{EF2CB978-3948-41E8-89BC-80125AC4F8AA}"/>
    <cellStyle name="Normálna 28 2" xfId="29" xr:uid="{3AA640D2-EB56-488C-9D6F-5D6749EE6187}"/>
    <cellStyle name="Normálna 29" xfId="20" xr:uid="{3F69B21F-1F2E-4E22-AF4A-0EC25F706DD4}"/>
    <cellStyle name="Normálna 29 2" xfId="58" xr:uid="{932CE51F-781C-4100-977A-6283D139056D}"/>
    <cellStyle name="Normálna 3" xfId="5" xr:uid="{00000000-0005-0000-0000-000005000000}"/>
    <cellStyle name="Normálna 30" xfId="21" xr:uid="{B0C25C3E-4466-4F5E-8713-96237F4379E7}"/>
    <cellStyle name="Normálna 30 2" xfId="59" xr:uid="{E9B6D0FC-AB8E-45D7-AF7D-0E3E85363E28}"/>
    <cellStyle name="Normálna 4" xfId="6" xr:uid="{00000000-0005-0000-0000-000006000000}"/>
    <cellStyle name="Normálna 4 2" xfId="23" xr:uid="{60D3A2E6-63F8-4106-8655-F15D3E1387A2}"/>
    <cellStyle name="Normálna 4 2 2 2" xfId="39" xr:uid="{8CE095E6-28D7-4390-ACE0-D27C819A7861}"/>
    <cellStyle name="Normálna 4 3" xfId="33" xr:uid="{0E84BB67-8629-416D-8878-91FA739897A7}"/>
    <cellStyle name="Normálna 5" xfId="37" xr:uid="{F4A3940E-032D-4231-A68A-91187EDE04AB}"/>
    <cellStyle name="Normálna 6" xfId="38" xr:uid="{F4A9EFEE-5CF1-47DA-BBDC-3471627BD8E7}"/>
    <cellStyle name="Normálna 7" xfId="40" xr:uid="{C4B71476-3FB8-4BD6-B3CD-8FBC4B6F24B9}"/>
    <cellStyle name="Normálna 8" xfId="41" xr:uid="{0733EF33-4DC7-4451-A9B2-BE0CFFE59858}"/>
    <cellStyle name="Normálna 9" xfId="42" xr:uid="{FB01AF16-B99B-426B-AE44-85CA3FBE9476}"/>
    <cellStyle name="normálne 2" xfId="7" xr:uid="{00000000-0005-0000-0000-000007000000}"/>
    <cellStyle name="normálne 2 2" xfId="8" xr:uid="{00000000-0005-0000-0000-000008000000}"/>
    <cellStyle name="normálne 2 3" xfId="34" xr:uid="{B5F9AC76-9DC4-44BC-BB94-D75C717ADF00}"/>
    <cellStyle name="normálne 3" xfId="9" xr:uid="{00000000-0005-0000-0000-000009000000}"/>
    <cellStyle name="normálne 3 2" xfId="10" xr:uid="{00000000-0005-0000-0000-00000A000000}"/>
    <cellStyle name="normálne 3 3" xfId="35" xr:uid="{96BBE815-D624-440D-AD6D-97C098770C98}"/>
    <cellStyle name="Percent 2" xfId="11" xr:uid="{00000000-0005-0000-0000-00000B000000}"/>
    <cellStyle name="Percent 2 2" xfId="12" xr:uid="{00000000-0005-0000-0000-00000C000000}"/>
    <cellStyle name="Percentá" xfId="13" builtinId="5"/>
    <cellStyle name="Percentá 2" xfId="14" xr:uid="{00000000-0005-0000-0000-00000E000000}"/>
  </cellStyles>
  <dxfs count="0"/>
  <tableStyles count="0" defaultTableStyle="TableStyleMedium2" defaultPivotStyle="PivotStyleLight16"/>
  <colors>
    <mruColors>
      <color rgb="FF000099"/>
      <color rgb="FF000066"/>
      <color rgb="FF0033CC"/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27"/>
  <sheetViews>
    <sheetView showGridLines="0" workbookViewId="0">
      <selection activeCell="A18" sqref="A18"/>
    </sheetView>
  </sheetViews>
  <sheetFormatPr defaultColWidth="9.140625" defaultRowHeight="12.75" x14ac:dyDescent="0.2"/>
  <cols>
    <col min="1" max="1" width="126.7109375" customWidth="1"/>
    <col min="2" max="2" width="14.140625" customWidth="1"/>
  </cols>
  <sheetData>
    <row r="1" spans="1:2" ht="18" customHeight="1" x14ac:dyDescent="0.25">
      <c r="A1" s="10"/>
      <c r="B1" s="11"/>
    </row>
    <row r="2" spans="1:2" ht="23.25" customHeight="1" x14ac:dyDescent="0.2">
      <c r="A2" s="12"/>
      <c r="B2" s="1"/>
    </row>
    <row r="3" spans="1:2" ht="23.25" customHeight="1" x14ac:dyDescent="0.2">
      <c r="B3" s="1"/>
    </row>
    <row r="4" spans="1:2" ht="23.25" customHeight="1" x14ac:dyDescent="0.2">
      <c r="B4" s="1"/>
    </row>
    <row r="5" spans="1:2" ht="23.25" customHeight="1" x14ac:dyDescent="0.2">
      <c r="B5" s="1"/>
    </row>
    <row r="6" spans="1:2" s="113" customFormat="1" ht="23.25" customHeight="1" x14ac:dyDescent="0.2">
      <c r="A6" s="20" t="s">
        <v>49</v>
      </c>
      <c r="B6" s="114"/>
    </row>
    <row r="7" spans="1:2" s="113" customFormat="1" ht="23.25" customHeight="1" x14ac:dyDescent="0.2">
      <c r="A7" s="20"/>
      <c r="B7" s="114"/>
    </row>
    <row r="8" spans="1:2" s="113" customFormat="1" ht="23.25" customHeight="1" x14ac:dyDescent="0.2">
      <c r="A8" s="13"/>
      <c r="B8" s="114"/>
    </row>
    <row r="9" spans="1:2" s="113" customFormat="1" ht="23.25" customHeight="1" x14ac:dyDescent="0.2">
      <c r="A9" s="13" t="s">
        <v>101</v>
      </c>
      <c r="B9" s="114"/>
    </row>
    <row r="10" spans="1:2" s="113" customFormat="1" ht="23.25" customHeight="1" x14ac:dyDescent="0.2">
      <c r="B10" s="114"/>
    </row>
    <row r="11" spans="1:2" ht="23.25" customHeight="1" x14ac:dyDescent="0.2">
      <c r="B11" s="1"/>
    </row>
    <row r="12" spans="1:2" ht="23.25" customHeight="1" x14ac:dyDescent="0.2">
      <c r="B12" s="1"/>
    </row>
    <row r="13" spans="1:2" ht="23.25" customHeight="1" x14ac:dyDescent="0.2">
      <c r="B13" s="1"/>
    </row>
    <row r="14" spans="1:2" ht="23.25" customHeight="1" x14ac:dyDescent="0.2">
      <c r="B14" s="1"/>
    </row>
    <row r="15" spans="1:2" ht="23.25" customHeight="1" x14ac:dyDescent="0.2">
      <c r="B15" s="1"/>
    </row>
    <row r="16" spans="1:2" ht="23.25" customHeight="1" x14ac:dyDescent="0.25">
      <c r="A16" s="14"/>
      <c r="B16" s="1"/>
    </row>
    <row r="17" spans="1:2" s="113" customFormat="1" ht="20.25" customHeight="1" x14ac:dyDescent="0.2">
      <c r="A17" s="116" t="s">
        <v>129</v>
      </c>
      <c r="B17" s="114"/>
    </row>
    <row r="18" spans="1:2" ht="23.25" customHeight="1" x14ac:dyDescent="0.2">
      <c r="B18" s="1"/>
    </row>
    <row r="19" spans="1:2" ht="23.25" customHeight="1" x14ac:dyDescent="0.2">
      <c r="B19" s="1"/>
    </row>
    <row r="20" spans="1:2" s="113" customFormat="1" ht="23.25" customHeight="1" x14ac:dyDescent="0.2">
      <c r="A20" s="113" t="s">
        <v>102</v>
      </c>
      <c r="B20" s="114"/>
    </row>
    <row r="21" spans="1:2" s="113" customFormat="1" ht="23.25" customHeight="1" x14ac:dyDescent="0.2">
      <c r="A21" s="113" t="s">
        <v>103</v>
      </c>
      <c r="B21" s="114"/>
    </row>
    <row r="22" spans="1:2" s="113" customFormat="1" ht="23.25" customHeight="1" x14ac:dyDescent="0.2">
      <c r="A22" s="113" t="s">
        <v>104</v>
      </c>
      <c r="B22" s="114"/>
    </row>
    <row r="23" spans="1:2" s="113" customFormat="1" ht="23.25" customHeight="1" x14ac:dyDescent="0.2">
      <c r="B23" s="114"/>
    </row>
    <row r="24" spans="1:2" s="113" customFormat="1" ht="23.25" customHeight="1" x14ac:dyDescent="0.2">
      <c r="A24" s="115"/>
      <c r="B24" s="114"/>
    </row>
    <row r="25" spans="1:2" s="113" customFormat="1" x14ac:dyDescent="0.2">
      <c r="A25" s="113" t="s">
        <v>92</v>
      </c>
    </row>
    <row r="26" spans="1:2" s="113" customFormat="1" x14ac:dyDescent="0.2">
      <c r="A26" s="113" t="s">
        <v>93</v>
      </c>
    </row>
    <row r="27" spans="1:2" s="113" customFormat="1" x14ac:dyDescent="0.2">
      <c r="A27" s="113" t="s">
        <v>98</v>
      </c>
    </row>
  </sheetData>
  <pageMargins left="0.70866141732283472" right="0.70866141732283472" top="1.3385826771653544" bottom="0.62992125984251968" header="0.43307086614173229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46"/>
  <sheetViews>
    <sheetView showGridLines="0" tabSelected="1" zoomScaleNormal="100" workbookViewId="0">
      <pane ySplit="4" topLeftCell="A5" activePane="bottomLeft" state="frozen"/>
      <selection pane="bottomLeft" activeCell="B1" sqref="B1"/>
    </sheetView>
  </sheetViews>
  <sheetFormatPr defaultColWidth="9.140625" defaultRowHeight="12.75" x14ac:dyDescent="0.2"/>
  <cols>
    <col min="1" max="1" width="4.7109375" customWidth="1"/>
    <col min="2" max="2" width="52.42578125" customWidth="1"/>
    <col min="3" max="5" width="14.85546875" style="15" customWidth="1"/>
    <col min="6" max="6" width="15.7109375" style="15" customWidth="1"/>
    <col min="7" max="7" width="16.140625" style="15" customWidth="1"/>
    <col min="8" max="8" width="14.85546875" style="15" customWidth="1"/>
    <col min="9" max="10" width="10.7109375" customWidth="1"/>
    <col min="11" max="11" width="12.85546875" customWidth="1"/>
  </cols>
  <sheetData>
    <row r="1" spans="1:10" ht="20.100000000000001" customHeight="1" x14ac:dyDescent="0.25">
      <c r="A1" s="10"/>
      <c r="B1" t="str">
        <f>Cover!A9</f>
        <v>Univerzitná nemocnica Martin</v>
      </c>
      <c r="H1" s="15" t="s">
        <v>105</v>
      </c>
    </row>
    <row r="2" spans="1:10" ht="20.100000000000001" customHeight="1" x14ac:dyDescent="0.2">
      <c r="A2" s="215" t="s">
        <v>0</v>
      </c>
      <c r="B2" s="216"/>
      <c r="C2" s="209" t="s">
        <v>9</v>
      </c>
      <c r="D2" s="210"/>
      <c r="E2" s="211"/>
      <c r="F2" s="212" t="s">
        <v>10</v>
      </c>
      <c r="G2" s="213"/>
      <c r="H2" s="214"/>
    </row>
    <row r="3" spans="1:10" ht="20.100000000000001" customHeight="1" x14ac:dyDescent="0.2">
      <c r="A3" s="217"/>
      <c r="B3" s="218"/>
      <c r="C3" s="209" t="s">
        <v>130</v>
      </c>
      <c r="D3" s="210"/>
      <c r="E3" s="211"/>
      <c r="F3" s="212" t="s">
        <v>131</v>
      </c>
      <c r="G3" s="213"/>
      <c r="H3" s="214"/>
    </row>
    <row r="4" spans="1:10" ht="20.100000000000001" customHeight="1" x14ac:dyDescent="0.2">
      <c r="A4" s="219"/>
      <c r="B4" s="218"/>
      <c r="C4" s="180" t="s">
        <v>11</v>
      </c>
      <c r="D4" s="181" t="s">
        <v>12</v>
      </c>
      <c r="E4" s="181" t="s">
        <v>72</v>
      </c>
      <c r="F4" s="112" t="s">
        <v>11</v>
      </c>
      <c r="G4" s="111" t="s">
        <v>12</v>
      </c>
      <c r="H4" s="111" t="s">
        <v>72</v>
      </c>
    </row>
    <row r="5" spans="1:10" ht="20.100000000000001" customHeight="1" x14ac:dyDescent="0.2">
      <c r="A5" s="41" t="s">
        <v>51</v>
      </c>
      <c r="B5" s="42"/>
      <c r="C5" s="45"/>
      <c r="D5" s="43"/>
      <c r="E5" s="43"/>
      <c r="F5" s="45"/>
      <c r="G5" s="43"/>
      <c r="H5" s="44"/>
    </row>
    <row r="6" spans="1:10" s="113" customFormat="1" ht="22.5" customHeight="1" x14ac:dyDescent="0.2">
      <c r="A6" s="119">
        <v>1</v>
      </c>
      <c r="B6" s="120" t="s">
        <v>13</v>
      </c>
      <c r="C6" s="163">
        <v>8041.9800799999975</v>
      </c>
      <c r="D6" s="193">
        <v>6553.6515899999968</v>
      </c>
      <c r="E6" s="121">
        <f t="shared" ref="E6:E14" si="0">D6/C6</f>
        <v>0.81493009492756652</v>
      </c>
      <c r="F6" s="194">
        <v>24125.940239999993</v>
      </c>
      <c r="G6" s="194">
        <v>22657.713259999993</v>
      </c>
      <c r="H6" s="121">
        <v>0.93914322238244918</v>
      </c>
    </row>
    <row r="7" spans="1:10" s="113" customFormat="1" ht="22.5" customHeight="1" x14ac:dyDescent="0.2">
      <c r="A7" s="119">
        <v>2</v>
      </c>
      <c r="B7" s="122" t="s">
        <v>14</v>
      </c>
      <c r="C7" s="163">
        <v>3437.3579199999995</v>
      </c>
      <c r="D7" s="193">
        <v>4284.89761</v>
      </c>
      <c r="E7" s="121">
        <f t="shared" si="0"/>
        <v>1.2465671919321106</v>
      </c>
      <c r="F7" s="194">
        <v>10312.073759999999</v>
      </c>
      <c r="G7" s="194">
        <v>10899.681589999997</v>
      </c>
      <c r="H7" s="121">
        <v>1.0569825084338804</v>
      </c>
    </row>
    <row r="8" spans="1:10" s="113" customFormat="1" ht="22.5" customHeight="1" x14ac:dyDescent="0.2">
      <c r="A8" s="119">
        <v>3</v>
      </c>
      <c r="B8" s="122" t="s">
        <v>15</v>
      </c>
      <c r="C8" s="163">
        <v>988.59866999999974</v>
      </c>
      <c r="D8" s="193">
        <v>1260.1151099999995</v>
      </c>
      <c r="E8" s="121">
        <f t="shared" si="0"/>
        <v>1.2746477900885704</v>
      </c>
      <c r="F8" s="194">
        <v>2965.7960099999991</v>
      </c>
      <c r="G8" s="194">
        <v>3060.8029100000003</v>
      </c>
      <c r="H8" s="121">
        <v>1.0320341991423749</v>
      </c>
    </row>
    <row r="9" spans="1:10" s="113" customFormat="1" ht="22.5" customHeight="1" x14ac:dyDescent="0.2">
      <c r="A9" s="125">
        <v>4</v>
      </c>
      <c r="B9" s="126" t="s">
        <v>16</v>
      </c>
      <c r="C9" s="127">
        <f t="shared" ref="C9" si="1">SUM(C6:C8)</f>
        <v>12467.936669999996</v>
      </c>
      <c r="D9" s="127">
        <f>SUM(D6:D8)</f>
        <v>12098.664309999996</v>
      </c>
      <c r="E9" s="128">
        <f t="shared" si="0"/>
        <v>0.97038223967815529</v>
      </c>
      <c r="F9" s="127">
        <v>37403.810009999994</v>
      </c>
      <c r="G9" s="127">
        <v>36618.197759999988</v>
      </c>
      <c r="H9" s="128">
        <v>0.97899646453690226</v>
      </c>
      <c r="I9"/>
    </row>
    <row r="10" spans="1:10" s="131" customFormat="1" ht="22.5" customHeight="1" x14ac:dyDescent="0.2">
      <c r="A10" s="129">
        <v>5</v>
      </c>
      <c r="B10" s="130" t="s">
        <v>17</v>
      </c>
      <c r="C10" s="163">
        <v>562.50099999999998</v>
      </c>
      <c r="D10" s="193">
        <v>726.2293399999902</v>
      </c>
      <c r="E10" s="124">
        <f t="shared" si="0"/>
        <v>1.2910720869829391</v>
      </c>
      <c r="F10" s="194">
        <v>1687.5029999999999</v>
      </c>
      <c r="G10" s="194">
        <v>1941.584269999998</v>
      </c>
      <c r="H10" s="124">
        <v>1.1505664108448981</v>
      </c>
    </row>
    <row r="11" spans="1:10" s="131" customFormat="1" ht="22.5" customHeight="1" x14ac:dyDescent="0.2">
      <c r="A11" s="132">
        <v>6</v>
      </c>
      <c r="B11" s="133" t="s">
        <v>52</v>
      </c>
      <c r="C11" s="163">
        <v>19.999999999999996</v>
      </c>
      <c r="D11" s="193">
        <v>507.91570999999993</v>
      </c>
      <c r="E11" s="124">
        <f t="shared" si="0"/>
        <v>25.395785500000002</v>
      </c>
      <c r="F11" s="194">
        <v>1139.9999999999998</v>
      </c>
      <c r="G11" s="194">
        <v>634.4940499999999</v>
      </c>
      <c r="H11" s="124">
        <v>0.55657372807017547</v>
      </c>
      <c r="I11"/>
      <c r="J11" s="189"/>
    </row>
    <row r="12" spans="1:10" s="131" customFormat="1" ht="22.5" customHeight="1" x14ac:dyDescent="0.2">
      <c r="A12" s="132">
        <v>7</v>
      </c>
      <c r="B12" s="133" t="s">
        <v>53</v>
      </c>
      <c r="C12" s="163">
        <v>200.00000000000006</v>
      </c>
      <c r="D12" s="193">
        <v>236.08599000000001</v>
      </c>
      <c r="E12" s="124">
        <f t="shared" si="0"/>
        <v>1.1804299499999997</v>
      </c>
      <c r="F12" s="194">
        <v>600.00000000000023</v>
      </c>
      <c r="G12" s="194">
        <v>718.84792999999831</v>
      </c>
      <c r="H12" s="124">
        <v>1.1980798833333302</v>
      </c>
    </row>
    <row r="13" spans="1:10" s="113" customFormat="1" ht="22.5" customHeight="1" x14ac:dyDescent="0.2">
      <c r="A13" s="132">
        <v>8</v>
      </c>
      <c r="B13" s="133" t="s">
        <v>54</v>
      </c>
      <c r="C13" s="163">
        <v>67</v>
      </c>
      <c r="D13" s="193">
        <v>77.821120000000036</v>
      </c>
      <c r="E13" s="124">
        <f t="shared" si="0"/>
        <v>1.1615092537313438</v>
      </c>
      <c r="F13" s="194">
        <v>401.00000000000011</v>
      </c>
      <c r="G13" s="194">
        <v>879.60669000000007</v>
      </c>
      <c r="H13" s="124">
        <v>2.1935328927680793</v>
      </c>
    </row>
    <row r="14" spans="1:10" s="113" customFormat="1" ht="22.5" customHeight="1" x14ac:dyDescent="0.2">
      <c r="A14" s="134">
        <v>9</v>
      </c>
      <c r="B14" s="135" t="s">
        <v>18</v>
      </c>
      <c r="C14" s="164">
        <f t="shared" ref="C14:D14" si="2">C9+C10+C11+C13</f>
        <v>13117.437669999996</v>
      </c>
      <c r="D14" s="164">
        <f t="shared" si="2"/>
        <v>13410.630479999987</v>
      </c>
      <c r="E14" s="136">
        <f t="shared" si="0"/>
        <v>1.0223513781712517</v>
      </c>
      <c r="F14" s="164">
        <v>40632.313009999991</v>
      </c>
      <c r="G14" s="164">
        <v>40073.882769999989</v>
      </c>
      <c r="H14" s="136">
        <v>0.98625649886427669</v>
      </c>
    </row>
    <row r="15" spans="1:10" s="113" customFormat="1" ht="22.5" customHeight="1" x14ac:dyDescent="0.2">
      <c r="A15" s="137" t="s">
        <v>19</v>
      </c>
      <c r="B15" s="138"/>
      <c r="C15" s="165"/>
      <c r="D15" s="188"/>
      <c r="E15" s="139"/>
      <c r="F15" s="195"/>
      <c r="G15" s="195"/>
      <c r="H15" s="139"/>
    </row>
    <row r="16" spans="1:10" s="113" customFormat="1" ht="22.5" customHeight="1" x14ac:dyDescent="0.2">
      <c r="A16" s="119">
        <v>10</v>
      </c>
      <c r="B16" s="140" t="s">
        <v>20</v>
      </c>
      <c r="C16" s="163">
        <v>11324.621429177867</v>
      </c>
      <c r="D16" s="193">
        <v>11452.851350000003</v>
      </c>
      <c r="E16" s="121">
        <f t="shared" ref="E16:E34" si="3">D16/C16</f>
        <v>1.0113231088230243</v>
      </c>
      <c r="F16" s="194">
        <v>33272.635595871776</v>
      </c>
      <c r="G16" s="194">
        <v>33467.095930000003</v>
      </c>
      <c r="H16" s="121">
        <v>1.0058444523749226</v>
      </c>
    </row>
    <row r="17" spans="1:8" s="113" customFormat="1" ht="22.5" customHeight="1" x14ac:dyDescent="0.2">
      <c r="A17" s="141">
        <v>41285</v>
      </c>
      <c r="B17" s="142" t="s">
        <v>21</v>
      </c>
      <c r="C17" s="163">
        <v>2334.0329999999999</v>
      </c>
      <c r="D17" s="193">
        <v>2298.4368300000015</v>
      </c>
      <c r="E17" s="124">
        <f t="shared" si="3"/>
        <v>0.98474907167122383</v>
      </c>
      <c r="F17" s="194">
        <v>7003.1489999999994</v>
      </c>
      <c r="G17" s="194">
        <v>6560.1518900000028</v>
      </c>
      <c r="H17" s="124">
        <v>0.93674315511493522</v>
      </c>
    </row>
    <row r="18" spans="1:8" s="113" customFormat="1" ht="22.5" customHeight="1" x14ac:dyDescent="0.2">
      <c r="A18" s="143">
        <v>41316</v>
      </c>
      <c r="B18" s="144" t="s">
        <v>83</v>
      </c>
      <c r="C18" s="163">
        <v>141.66600000000003</v>
      </c>
      <c r="D18" s="193">
        <v>165.85413</v>
      </c>
      <c r="E18" s="124">
        <f t="shared" si="3"/>
        <v>1.1707405446613863</v>
      </c>
      <c r="F18" s="194">
        <v>424.99800000000005</v>
      </c>
      <c r="G18" s="194">
        <v>496.07110999999998</v>
      </c>
      <c r="H18" s="124">
        <v>1.1672316340312188</v>
      </c>
    </row>
    <row r="19" spans="1:8" s="113" customFormat="1" ht="22.5" customHeight="1" x14ac:dyDescent="0.2">
      <c r="A19" s="143">
        <v>41344</v>
      </c>
      <c r="B19" s="144" t="s">
        <v>84</v>
      </c>
      <c r="C19" s="163">
        <v>241.667</v>
      </c>
      <c r="D19" s="193">
        <v>279.32418999999999</v>
      </c>
      <c r="E19" s="124">
        <f t="shared" si="3"/>
        <v>1.1558226402446341</v>
      </c>
      <c r="F19" s="194">
        <v>725.00099999999998</v>
      </c>
      <c r="G19" s="194">
        <v>706.8262400000001</v>
      </c>
      <c r="H19" s="124">
        <v>0.97493140009462076</v>
      </c>
    </row>
    <row r="20" spans="1:8" s="113" customFormat="1" ht="22.5" customHeight="1" x14ac:dyDescent="0.2">
      <c r="A20" s="143">
        <v>41375</v>
      </c>
      <c r="B20" s="144" t="s">
        <v>85</v>
      </c>
      <c r="C20" s="163">
        <v>2300.752</v>
      </c>
      <c r="D20" s="193">
        <v>2476.7124899999976</v>
      </c>
      <c r="E20" s="124">
        <f t="shared" si="3"/>
        <v>1.0764795553801529</v>
      </c>
      <c r="F20" s="194">
        <v>6899.6309999999994</v>
      </c>
      <c r="G20" s="194">
        <v>6795.6201099999998</v>
      </c>
      <c r="H20" s="124">
        <v>0.9849251517943497</v>
      </c>
    </row>
    <row r="21" spans="1:8" s="113" customFormat="1" ht="22.5" customHeight="1" x14ac:dyDescent="0.2">
      <c r="A21" s="143">
        <v>41405</v>
      </c>
      <c r="B21" s="144" t="s">
        <v>22</v>
      </c>
      <c r="C21" s="163">
        <v>271.34965999999997</v>
      </c>
      <c r="D21" s="193">
        <v>273.72538999999983</v>
      </c>
      <c r="E21" s="124">
        <f t="shared" si="3"/>
        <v>1.0087552348508557</v>
      </c>
      <c r="F21" s="194">
        <v>814.04897999999991</v>
      </c>
      <c r="G21" s="194">
        <v>1072.299659999999</v>
      </c>
      <c r="H21" s="124">
        <v>1.317242188547425</v>
      </c>
    </row>
    <row r="22" spans="1:8" s="113" customFormat="1" ht="22.5" customHeight="1" x14ac:dyDescent="0.2">
      <c r="A22" s="145">
        <v>11</v>
      </c>
      <c r="B22" s="146" t="s">
        <v>23</v>
      </c>
      <c r="C22" s="147">
        <f t="shared" ref="C22:D22" si="4">C17+C18+C19+C20+C21</f>
        <v>5289.4676600000003</v>
      </c>
      <c r="D22" s="147">
        <f t="shared" si="4"/>
        <v>5494.0530299999991</v>
      </c>
      <c r="E22" s="148">
        <f t="shared" si="3"/>
        <v>1.0386778751947221</v>
      </c>
      <c r="F22" s="147">
        <v>15866.827979999998</v>
      </c>
      <c r="G22" s="147">
        <v>15630.969010000003</v>
      </c>
      <c r="H22" s="148">
        <v>0.98513508999421351</v>
      </c>
    </row>
    <row r="23" spans="1:8" s="113" customFormat="1" ht="22.5" customHeight="1" x14ac:dyDescent="0.2">
      <c r="A23" s="119">
        <v>12</v>
      </c>
      <c r="B23" s="144" t="s">
        <v>24</v>
      </c>
      <c r="C23" s="163">
        <v>304.04500000000002</v>
      </c>
      <c r="D23" s="193">
        <v>205.67584000000011</v>
      </c>
      <c r="E23" s="124">
        <f t="shared" si="3"/>
        <v>0.67646512851716056</v>
      </c>
      <c r="F23" s="194">
        <v>1033.135</v>
      </c>
      <c r="G23" s="194">
        <v>809.48179000000005</v>
      </c>
      <c r="H23" s="124">
        <v>0.78351985945689584</v>
      </c>
    </row>
    <row r="24" spans="1:8" s="113" customFormat="1" ht="22.5" customHeight="1" x14ac:dyDescent="0.2">
      <c r="A24" s="119">
        <v>13</v>
      </c>
      <c r="B24" s="144" t="s">
        <v>25</v>
      </c>
      <c r="C24" s="163">
        <v>134.32700000000006</v>
      </c>
      <c r="D24" s="193">
        <v>143.77475000000004</v>
      </c>
      <c r="E24" s="124">
        <f t="shared" si="3"/>
        <v>1.070333961154496</v>
      </c>
      <c r="F24" s="194">
        <v>395.73100000000011</v>
      </c>
      <c r="G24" s="194">
        <v>335.90283000000005</v>
      </c>
      <c r="H24" s="124">
        <v>0.84881606444781921</v>
      </c>
    </row>
    <row r="25" spans="1:8" s="113" customFormat="1" ht="22.5" customHeight="1" x14ac:dyDescent="0.2">
      <c r="A25" s="119">
        <v>14</v>
      </c>
      <c r="B25" s="144" t="s">
        <v>26</v>
      </c>
      <c r="C25" s="163">
        <v>643.63133000000005</v>
      </c>
      <c r="D25" s="193">
        <v>752.24748999999474</v>
      </c>
      <c r="E25" s="124">
        <f t="shared" si="3"/>
        <v>1.1687552406748047</v>
      </c>
      <c r="F25" s="194">
        <v>1886.3165900000001</v>
      </c>
      <c r="G25" s="194">
        <v>2053.3556699999917</v>
      </c>
      <c r="H25" s="124">
        <v>1.0885530461246655</v>
      </c>
    </row>
    <row r="26" spans="1:8" s="113" customFormat="1" ht="22.5" customHeight="1" x14ac:dyDescent="0.2">
      <c r="A26" s="119">
        <v>15</v>
      </c>
      <c r="B26" s="144" t="s">
        <v>7</v>
      </c>
      <c r="C26" s="163">
        <v>0</v>
      </c>
      <c r="D26" s="201">
        <v>0</v>
      </c>
      <c r="E26" s="124" t="e">
        <f>D26/C26</f>
        <v>#DIV/0!</v>
      </c>
      <c r="F26" s="194">
        <v>0</v>
      </c>
      <c r="G26" s="194">
        <v>0</v>
      </c>
      <c r="H26" s="124" t="e">
        <v>#DIV/0!</v>
      </c>
    </row>
    <row r="27" spans="1:8" s="113" customFormat="1" ht="22.5" customHeight="1" x14ac:dyDescent="0.2">
      <c r="A27" s="149">
        <v>16</v>
      </c>
      <c r="B27" s="150" t="s">
        <v>27</v>
      </c>
      <c r="C27" s="151">
        <f t="shared" ref="C27:D27" si="5">C16+C22+C23+C24+C25+C26</f>
        <v>17696.092419177869</v>
      </c>
      <c r="D27" s="151">
        <f t="shared" si="5"/>
        <v>18048.602459999995</v>
      </c>
      <c r="E27" s="152">
        <f t="shared" si="3"/>
        <v>1.0199202192479566</v>
      </c>
      <c r="F27" s="151">
        <v>52454.646165871782</v>
      </c>
      <c r="G27" s="151">
        <v>52296.805229999991</v>
      </c>
      <c r="H27" s="152">
        <v>0.99699090647999666</v>
      </c>
    </row>
    <row r="28" spans="1:8" s="113" customFormat="1" ht="22.5" customHeight="1" x14ac:dyDescent="0.2">
      <c r="A28" s="153">
        <v>17</v>
      </c>
      <c r="B28" s="154" t="s">
        <v>28</v>
      </c>
      <c r="C28" s="155">
        <f t="shared" ref="C28:D28" si="6">SUM(C14-C27)</f>
        <v>-4578.6547491778729</v>
      </c>
      <c r="D28" s="155">
        <f t="shared" si="6"/>
        <v>-4637.9719800000075</v>
      </c>
      <c r="E28" s="182">
        <f t="shared" si="3"/>
        <v>1.0129551656701754</v>
      </c>
      <c r="F28" s="196">
        <v>-11822.333155871791</v>
      </c>
      <c r="G28" s="196">
        <v>-12222.922460000002</v>
      </c>
      <c r="H28" s="182">
        <v>1.0338841156687628</v>
      </c>
    </row>
    <row r="29" spans="1:8" s="113" customFormat="1" ht="22.5" customHeight="1" x14ac:dyDescent="0.2">
      <c r="A29" s="143">
        <v>43483</v>
      </c>
      <c r="B29" s="144" t="s">
        <v>29</v>
      </c>
      <c r="C29" s="163">
        <v>249.99999999999989</v>
      </c>
      <c r="D29" s="193">
        <f>451.61728-D30</f>
        <v>215.53128999999998</v>
      </c>
      <c r="E29" s="124">
        <f t="shared" si="3"/>
        <v>0.86212516000000028</v>
      </c>
      <c r="F29" s="194">
        <v>749.99999999999966</v>
      </c>
      <c r="G29" s="194">
        <v>634.56860999998958</v>
      </c>
      <c r="H29" s="124">
        <v>0.84609147999998646</v>
      </c>
    </row>
    <row r="30" spans="1:8" s="113" customFormat="1" ht="22.5" customHeight="1" x14ac:dyDescent="0.2">
      <c r="A30" s="143">
        <v>43514</v>
      </c>
      <c r="B30" s="144" t="s">
        <v>55</v>
      </c>
      <c r="C30" s="163">
        <v>200.00000000000006</v>
      </c>
      <c r="D30" s="193">
        <v>236.08599000000001</v>
      </c>
      <c r="E30" s="124">
        <f t="shared" si="3"/>
        <v>1.1804299499999997</v>
      </c>
      <c r="F30" s="194">
        <v>600.00000000000023</v>
      </c>
      <c r="G30" s="194">
        <v>718.84792999999831</v>
      </c>
      <c r="H30" s="124">
        <v>1.1980798833333302</v>
      </c>
    </row>
    <row r="31" spans="1:8" s="113" customFormat="1" ht="22.5" customHeight="1" x14ac:dyDescent="0.2">
      <c r="A31" s="119">
        <v>19</v>
      </c>
      <c r="B31" s="144" t="s">
        <v>30</v>
      </c>
      <c r="C31" s="163">
        <v>0</v>
      </c>
      <c r="D31" s="193">
        <v>7.2331099999999999</v>
      </c>
      <c r="E31" s="124" t="e">
        <f t="shared" si="3"/>
        <v>#DIV/0!</v>
      </c>
      <c r="F31" s="194">
        <v>0</v>
      </c>
      <c r="G31" s="194">
        <v>7.2331099999999999</v>
      </c>
      <c r="H31" s="124" t="e">
        <v>#DIV/0!</v>
      </c>
    </row>
    <row r="32" spans="1:8" s="113" customFormat="1" ht="22.5" customHeight="1" x14ac:dyDescent="0.2">
      <c r="A32" s="119">
        <v>20</v>
      </c>
      <c r="B32" s="144" t="s">
        <v>31</v>
      </c>
      <c r="C32" s="163">
        <v>0.66700000000000015</v>
      </c>
      <c r="D32" s="193">
        <v>1.1026799999999999</v>
      </c>
      <c r="E32" s="124">
        <f t="shared" si="3"/>
        <v>1.6531934032983502</v>
      </c>
      <c r="F32" s="194">
        <v>2.0010000000000003</v>
      </c>
      <c r="G32" s="194">
        <v>2.7698799999999997</v>
      </c>
      <c r="H32" s="124">
        <v>1.3842478760619685</v>
      </c>
    </row>
    <row r="33" spans="1:11" s="113" customFormat="1" ht="22.5" customHeight="1" x14ac:dyDescent="0.2">
      <c r="A33" s="119">
        <v>21</v>
      </c>
      <c r="B33" s="144" t="s">
        <v>32</v>
      </c>
      <c r="C33" s="163">
        <v>0</v>
      </c>
      <c r="D33" s="201"/>
      <c r="E33" s="124" t="e">
        <f t="shared" si="3"/>
        <v>#DIV/0!</v>
      </c>
      <c r="F33" s="194">
        <v>0</v>
      </c>
      <c r="G33" s="194">
        <v>0</v>
      </c>
      <c r="H33" s="124" t="e">
        <v>#DIV/0!</v>
      </c>
    </row>
    <row r="34" spans="1:11" s="113" customFormat="1" ht="22.5" customHeight="1" x14ac:dyDescent="0.2">
      <c r="A34" s="156">
        <v>22</v>
      </c>
      <c r="B34" s="157" t="s">
        <v>33</v>
      </c>
      <c r="C34" s="166">
        <f t="shared" ref="C34:D34" si="7">C28-C29-C31-C32-C33</f>
        <v>-4829.3217491778732</v>
      </c>
      <c r="D34" s="166">
        <f t="shared" si="7"/>
        <v>-4861.8390600000075</v>
      </c>
      <c r="E34" s="183">
        <f t="shared" si="3"/>
        <v>1.0067333080111447</v>
      </c>
      <c r="F34" s="166">
        <v>-12574.334155871791</v>
      </c>
      <c r="G34" s="166">
        <v>-12867.49405999999</v>
      </c>
      <c r="H34" s="197">
        <v>1.0233141493214815</v>
      </c>
    </row>
    <row r="35" spans="1:11" s="113" customFormat="1" ht="22.5" customHeight="1" x14ac:dyDescent="0.2">
      <c r="A35" s="158"/>
      <c r="B35" s="159" t="s">
        <v>68</v>
      </c>
      <c r="C35" s="159"/>
      <c r="D35" s="188"/>
      <c r="E35" s="159"/>
      <c r="F35" s="198"/>
      <c r="G35" s="198"/>
      <c r="H35" s="199"/>
    </row>
    <row r="36" spans="1:11" s="113" customFormat="1" ht="22.5" customHeight="1" x14ac:dyDescent="0.2">
      <c r="A36" s="158"/>
      <c r="B36" s="160" t="s">
        <v>69</v>
      </c>
      <c r="C36" s="184"/>
      <c r="D36" s="200">
        <v>483.17</v>
      </c>
      <c r="E36" s="184"/>
      <c r="F36" s="200"/>
      <c r="G36" s="200">
        <v>484.14</v>
      </c>
      <c r="H36" s="185"/>
    </row>
    <row r="37" spans="1:11" s="113" customFormat="1" ht="22.5" customHeight="1" x14ac:dyDescent="0.2">
      <c r="A37" s="158"/>
      <c r="B37" s="142" t="s">
        <v>99</v>
      </c>
      <c r="C37" s="185"/>
      <c r="D37" s="123">
        <v>3707</v>
      </c>
      <c r="E37" s="185"/>
      <c r="F37" s="123"/>
      <c r="G37" s="194">
        <v>8386</v>
      </c>
      <c r="H37" s="123"/>
    </row>
    <row r="38" spans="1:11" s="113" customFormat="1" ht="22.5" customHeight="1" x14ac:dyDescent="0.2">
      <c r="A38" s="158"/>
      <c r="B38" s="142" t="s">
        <v>100</v>
      </c>
      <c r="C38" s="185"/>
      <c r="D38" s="123"/>
      <c r="E38" s="185"/>
      <c r="F38" s="123"/>
      <c r="G38" s="194">
        <v>1684</v>
      </c>
      <c r="H38" s="123"/>
      <c r="K38" s="161"/>
    </row>
    <row r="39" spans="1:11" s="113" customFormat="1" ht="22.5" customHeight="1" x14ac:dyDescent="0.2">
      <c r="A39" s="158"/>
      <c r="B39" s="117"/>
      <c r="D39" s="162"/>
      <c r="F39" s="162"/>
      <c r="G39" s="162"/>
      <c r="H39" s="162"/>
    </row>
    <row r="40" spans="1:11" s="113" customFormat="1" ht="22.5" customHeight="1" x14ac:dyDescent="0.2">
      <c r="B40" s="110" t="s">
        <v>96</v>
      </c>
      <c r="C40" s="190"/>
      <c r="D40" s="167">
        <v>19868.198250000001</v>
      </c>
      <c r="E40" s="190"/>
      <c r="F40" s="118" t="s">
        <v>95</v>
      </c>
      <c r="G40" s="190">
        <v>59045.007060000004</v>
      </c>
      <c r="H40" s="118"/>
    </row>
    <row r="41" spans="1:11" s="113" customFormat="1" ht="22.5" customHeight="1" x14ac:dyDescent="0.2">
      <c r="B41" s="110" t="s">
        <v>97</v>
      </c>
      <c r="C41" s="190"/>
      <c r="D41" s="167">
        <v>17832.005160000001</v>
      </c>
      <c r="E41" s="190"/>
      <c r="F41" s="118" t="s">
        <v>95</v>
      </c>
      <c r="G41" s="190">
        <v>45781.43348</v>
      </c>
      <c r="H41" s="187"/>
    </row>
    <row r="42" spans="1:11" s="113" customFormat="1" ht="22.5" customHeight="1" x14ac:dyDescent="0.2">
      <c r="B42" s="191"/>
      <c r="C42" s="118"/>
      <c r="D42" s="192"/>
      <c r="E42" s="118"/>
      <c r="F42" s="118"/>
      <c r="G42" s="192"/>
      <c r="H42" s="187"/>
    </row>
    <row r="43" spans="1:11" s="113" customFormat="1" ht="22.5" customHeight="1" x14ac:dyDescent="0.2">
      <c r="B43" s="191"/>
      <c r="C43" s="118"/>
      <c r="D43" s="192"/>
      <c r="E43" s="118"/>
      <c r="F43" s="118"/>
      <c r="G43" s="192"/>
      <c r="H43" s="187"/>
    </row>
    <row r="44" spans="1:11" s="113" customFormat="1" ht="18.75" customHeight="1" x14ac:dyDescent="0.2">
      <c r="A44" s="117" t="s">
        <v>94</v>
      </c>
      <c r="B44" s="118"/>
      <c r="C44" s="118"/>
      <c r="D44" s="118"/>
      <c r="E44" s="118"/>
      <c r="F44" s="118"/>
      <c r="G44" s="118"/>
      <c r="H44" s="117"/>
    </row>
    <row r="46" spans="1:11" ht="20.100000000000001" customHeight="1" x14ac:dyDescent="0.2"/>
  </sheetData>
  <mergeCells count="5">
    <mergeCell ref="C2:E2"/>
    <mergeCell ref="F2:H2"/>
    <mergeCell ref="C3:E3"/>
    <mergeCell ref="F3:H3"/>
    <mergeCell ref="A2:B4"/>
  </mergeCells>
  <printOptions horizontalCentered="1" gridLines="1"/>
  <pageMargins left="0.23622047244094491" right="0.23622047244094491" top="0.55118110236220474" bottom="0.55118110236220474" header="0.31496062992125984" footer="0.31496062992125984"/>
  <pageSetup paperSize="9" scale="75" orientation="portrait" r:id="rId1"/>
  <headerFooter alignWithMargins="0">
    <oddHeader>&amp;R&amp;A</oddHeader>
    <oddFooter>&amp;L&amp;D&amp;RSpracoval: ekonóm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27"/>
  <sheetViews>
    <sheetView showGridLines="0" zoomScaleNormal="100" workbookViewId="0">
      <selection activeCell="B1" sqref="B1"/>
    </sheetView>
  </sheetViews>
  <sheetFormatPr defaultColWidth="9.140625" defaultRowHeight="12.75" x14ac:dyDescent="0.2"/>
  <cols>
    <col min="1" max="1" width="4.140625" customWidth="1"/>
    <col min="2" max="2" width="30.85546875" customWidth="1"/>
    <col min="3" max="4" width="11.28515625" style="1" customWidth="1"/>
    <col min="5" max="5" width="12.140625" style="1" customWidth="1"/>
    <col min="6" max="14" width="11.28515625" style="1" customWidth="1"/>
  </cols>
  <sheetData>
    <row r="1" spans="1:14" ht="20.100000000000001" customHeight="1" x14ac:dyDescent="0.2">
      <c r="A1" s="2"/>
      <c r="B1" s="3" t="str">
        <f>Cover!A9</f>
        <v>Univerzitná nemocnica Martin</v>
      </c>
    </row>
    <row r="2" spans="1:14" ht="32.25" customHeight="1" x14ac:dyDescent="0.2">
      <c r="A2" s="220" t="s">
        <v>0</v>
      </c>
      <c r="B2" s="221"/>
      <c r="C2" s="46" t="s">
        <v>116</v>
      </c>
      <c r="D2" s="46" t="s">
        <v>117</v>
      </c>
      <c r="E2" s="46" t="s">
        <v>118</v>
      </c>
      <c r="F2" s="46" t="s">
        <v>119</v>
      </c>
      <c r="G2" s="46" t="s">
        <v>120</v>
      </c>
      <c r="H2" s="46" t="s">
        <v>121</v>
      </c>
      <c r="I2" s="46" t="s">
        <v>122</v>
      </c>
      <c r="J2" s="46" t="s">
        <v>123</v>
      </c>
      <c r="K2" s="46" t="s">
        <v>124</v>
      </c>
      <c r="L2" s="46" t="s">
        <v>125</v>
      </c>
      <c r="M2" s="46" t="s">
        <v>126</v>
      </c>
      <c r="N2" s="46" t="s">
        <v>127</v>
      </c>
    </row>
    <row r="3" spans="1:14" ht="20.100000000000001" customHeight="1" x14ac:dyDescent="0.2">
      <c r="A3" s="4" t="s">
        <v>1</v>
      </c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20.100000000000001" customHeight="1" x14ac:dyDescent="0.2">
      <c r="A4" s="168" t="s">
        <v>73</v>
      </c>
      <c r="B4" s="175" t="s">
        <v>74</v>
      </c>
      <c r="C4" s="167">
        <f>C5</f>
        <v>250773.89424000002</v>
      </c>
      <c r="D4" s="167">
        <f t="shared" ref="D4:N4" si="0">D5</f>
        <v>266320.81688</v>
      </c>
      <c r="E4" s="167">
        <f t="shared" si="0"/>
        <v>282059.77357000002</v>
      </c>
      <c r="F4" s="167">
        <f t="shared" si="0"/>
        <v>0</v>
      </c>
      <c r="G4" s="167">
        <f t="shared" si="0"/>
        <v>0</v>
      </c>
      <c r="H4" s="167">
        <f t="shared" si="0"/>
        <v>0</v>
      </c>
      <c r="I4" s="167">
        <f t="shared" si="0"/>
        <v>0</v>
      </c>
      <c r="J4" s="167">
        <f t="shared" si="0"/>
        <v>0</v>
      </c>
      <c r="K4" s="167">
        <f t="shared" si="0"/>
        <v>0</v>
      </c>
      <c r="L4" s="167">
        <f t="shared" si="0"/>
        <v>0</v>
      </c>
      <c r="M4" s="167">
        <f t="shared" si="0"/>
        <v>0</v>
      </c>
      <c r="N4" s="167">
        <f t="shared" si="0"/>
        <v>0</v>
      </c>
    </row>
    <row r="5" spans="1:14" ht="20.100000000000001" customHeight="1" x14ac:dyDescent="0.2">
      <c r="A5" s="122">
        <v>1</v>
      </c>
      <c r="B5" s="122" t="s">
        <v>77</v>
      </c>
      <c r="C5" s="123">
        <v>250773.89424000002</v>
      </c>
      <c r="D5" s="123">
        <v>266320.81688</v>
      </c>
      <c r="E5" s="123">
        <v>282059.77357000002</v>
      </c>
      <c r="F5" s="123"/>
      <c r="G5" s="123"/>
      <c r="H5" s="123"/>
      <c r="I5" s="123"/>
      <c r="J5" s="123"/>
      <c r="K5" s="123"/>
      <c r="L5" s="123"/>
      <c r="M5" s="123"/>
      <c r="N5" s="123"/>
    </row>
    <row r="6" spans="1:14" ht="20.100000000000001" customHeight="1" x14ac:dyDescent="0.2">
      <c r="A6" s="168" t="s">
        <v>75</v>
      </c>
      <c r="B6" s="175" t="s">
        <v>76</v>
      </c>
      <c r="C6" s="167">
        <f>SUM(C7:C9)</f>
        <v>127659.30739</v>
      </c>
      <c r="D6" s="167">
        <f t="shared" ref="D6:N6" si="1">SUM(D7:D9)</f>
        <v>115633.37415</v>
      </c>
      <c r="E6" s="167">
        <f t="shared" si="1"/>
        <v>99298.553469999999</v>
      </c>
      <c r="F6" s="167">
        <f t="shared" si="1"/>
        <v>0</v>
      </c>
      <c r="G6" s="167">
        <f t="shared" si="1"/>
        <v>0</v>
      </c>
      <c r="H6" s="167">
        <f t="shared" si="1"/>
        <v>0</v>
      </c>
      <c r="I6" s="167">
        <f t="shared" si="1"/>
        <v>0</v>
      </c>
      <c r="J6" s="167">
        <f t="shared" si="1"/>
        <v>0</v>
      </c>
      <c r="K6" s="167">
        <f t="shared" si="1"/>
        <v>0</v>
      </c>
      <c r="L6" s="167">
        <f t="shared" si="1"/>
        <v>0</v>
      </c>
      <c r="M6" s="167">
        <f t="shared" si="1"/>
        <v>0</v>
      </c>
      <c r="N6" s="167">
        <f t="shared" si="1"/>
        <v>0</v>
      </c>
    </row>
    <row r="7" spans="1:14" ht="20.100000000000001" customHeight="1" x14ac:dyDescent="0.2">
      <c r="A7" s="176">
        <v>1</v>
      </c>
      <c r="B7" s="175" t="s">
        <v>3</v>
      </c>
      <c r="C7" s="123">
        <v>6036.8382899999997</v>
      </c>
      <c r="D7" s="123">
        <v>6173.3675800000001</v>
      </c>
      <c r="E7" s="123">
        <v>6239.63663</v>
      </c>
      <c r="F7" s="123"/>
      <c r="G7" s="123"/>
      <c r="H7" s="123"/>
      <c r="I7" s="123"/>
      <c r="J7" s="123"/>
      <c r="K7" s="123"/>
      <c r="L7" s="123"/>
      <c r="M7" s="123"/>
      <c r="N7" s="123"/>
    </row>
    <row r="8" spans="1:14" ht="20.100000000000001" customHeight="1" x14ac:dyDescent="0.2">
      <c r="A8" s="176">
        <v>2</v>
      </c>
      <c r="B8" s="122" t="s">
        <v>2</v>
      </c>
      <c r="C8" s="123">
        <v>25025.508040000001</v>
      </c>
      <c r="D8" s="123">
        <v>27324.44527</v>
      </c>
      <c r="E8" s="123">
        <v>27784.916590000001</v>
      </c>
      <c r="F8" s="123"/>
      <c r="G8" s="123"/>
      <c r="H8" s="123"/>
      <c r="I8" s="123"/>
      <c r="J8" s="123"/>
      <c r="K8" s="123"/>
      <c r="L8" s="123"/>
      <c r="M8" s="123"/>
      <c r="N8" s="123"/>
    </row>
    <row r="9" spans="1:14" ht="20.100000000000001" customHeight="1" x14ac:dyDescent="0.2">
      <c r="A9" s="176">
        <v>3</v>
      </c>
      <c r="B9" s="122" t="s">
        <v>78</v>
      </c>
      <c r="C9" s="123">
        <v>96596.961060000001</v>
      </c>
      <c r="D9" s="123">
        <v>82135.561300000001</v>
      </c>
      <c r="E9" s="123">
        <v>65274.000249999997</v>
      </c>
      <c r="F9" s="123"/>
      <c r="G9" s="123"/>
      <c r="H9" s="123"/>
      <c r="I9" s="123"/>
      <c r="J9" s="123"/>
      <c r="K9" s="123"/>
      <c r="L9" s="123"/>
      <c r="M9" s="123"/>
      <c r="N9" s="123"/>
    </row>
    <row r="10" spans="1:14" ht="20.100000000000001" customHeight="1" x14ac:dyDescent="0.2">
      <c r="A10" s="169" t="s">
        <v>82</v>
      </c>
      <c r="B10" s="122" t="s">
        <v>71</v>
      </c>
      <c r="C10" s="167">
        <v>28.342950000000002</v>
      </c>
      <c r="D10" s="167">
        <v>30.527169999999998</v>
      </c>
      <c r="E10" s="167">
        <v>32.849789999999999</v>
      </c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ht="20.100000000000001" customHeight="1" x14ac:dyDescent="0.2">
      <c r="A11" s="177"/>
      <c r="B11" s="170" t="s">
        <v>4</v>
      </c>
      <c r="C11" s="178">
        <f>C4+C6+C10</f>
        <v>378461.54458000005</v>
      </c>
      <c r="D11" s="178">
        <f t="shared" ref="D11:N11" si="2">D4+D6+D10</f>
        <v>381984.7182</v>
      </c>
      <c r="E11" s="178">
        <f t="shared" si="2"/>
        <v>381391.17683000001</v>
      </c>
      <c r="F11" s="178">
        <f t="shared" si="2"/>
        <v>0</v>
      </c>
      <c r="G11" s="178">
        <f t="shared" si="2"/>
        <v>0</v>
      </c>
      <c r="H11" s="178">
        <f t="shared" si="2"/>
        <v>0</v>
      </c>
      <c r="I11" s="178">
        <f t="shared" si="2"/>
        <v>0</v>
      </c>
      <c r="J11" s="178">
        <f t="shared" si="2"/>
        <v>0</v>
      </c>
      <c r="K11" s="178">
        <f t="shared" si="2"/>
        <v>0</v>
      </c>
      <c r="L11" s="178">
        <f t="shared" si="2"/>
        <v>0</v>
      </c>
      <c r="M11" s="178">
        <f t="shared" si="2"/>
        <v>0</v>
      </c>
      <c r="N11" s="178">
        <f t="shared" si="2"/>
        <v>0</v>
      </c>
    </row>
    <row r="12" spans="1:14" ht="20.100000000000001" customHeight="1" x14ac:dyDescent="0.2">
      <c r="A12" s="168" t="s">
        <v>65</v>
      </c>
      <c r="B12" s="122"/>
      <c r="C12" s="167"/>
      <c r="D12" s="167"/>
      <c r="E12" s="167"/>
      <c r="F12" s="167"/>
      <c r="G12" s="167"/>
      <c r="H12" s="186"/>
      <c r="I12" s="167"/>
      <c r="J12" s="167"/>
      <c r="K12" s="167"/>
      <c r="L12" s="167"/>
      <c r="M12" s="167"/>
      <c r="N12" s="167"/>
    </row>
    <row r="13" spans="1:14" ht="20.100000000000001" customHeight="1" x14ac:dyDescent="0.2">
      <c r="A13" s="168" t="s">
        <v>79</v>
      </c>
      <c r="B13" s="122" t="s">
        <v>80</v>
      </c>
      <c r="C13" s="167">
        <v>-89110.058560000005</v>
      </c>
      <c r="D13" s="167">
        <v>-92486.58756</v>
      </c>
      <c r="E13" s="167">
        <v>-97348.426609999995</v>
      </c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14" ht="20.100000000000001" customHeight="1" x14ac:dyDescent="0.2">
      <c r="A14" s="168" t="s">
        <v>75</v>
      </c>
      <c r="B14" s="179" t="s">
        <v>81</v>
      </c>
      <c r="C14" s="167">
        <f>SUM(C15:C19)</f>
        <v>464365.29434000002</v>
      </c>
      <c r="D14" s="167">
        <f t="shared" ref="D14:N14" si="3">SUM(D15:D19)</f>
        <v>471263.81871999998</v>
      </c>
      <c r="E14" s="167">
        <f t="shared" si="3"/>
        <v>475529.48102000001</v>
      </c>
      <c r="F14" s="167">
        <f t="shared" si="3"/>
        <v>0</v>
      </c>
      <c r="G14" s="167">
        <f t="shared" si="3"/>
        <v>0</v>
      </c>
      <c r="H14" s="167">
        <f t="shared" si="3"/>
        <v>0</v>
      </c>
      <c r="I14" s="167">
        <f t="shared" si="3"/>
        <v>0</v>
      </c>
      <c r="J14" s="167">
        <f t="shared" si="3"/>
        <v>0</v>
      </c>
      <c r="K14" s="167">
        <f t="shared" si="3"/>
        <v>0</v>
      </c>
      <c r="L14" s="167">
        <f t="shared" si="3"/>
        <v>0</v>
      </c>
      <c r="M14" s="167">
        <f t="shared" si="3"/>
        <v>0</v>
      </c>
      <c r="N14" s="167">
        <f t="shared" si="3"/>
        <v>0</v>
      </c>
    </row>
    <row r="15" spans="1:14" ht="20.100000000000001" customHeight="1" x14ac:dyDescent="0.2">
      <c r="A15" s="122">
        <v>1</v>
      </c>
      <c r="B15" s="122" t="s">
        <v>7</v>
      </c>
      <c r="C15" s="123">
        <v>8923.2858000000015</v>
      </c>
      <c r="D15" s="123">
        <v>8918.8898200000003</v>
      </c>
      <c r="E15" s="123">
        <v>8912.8583099999996</v>
      </c>
      <c r="F15" s="123"/>
      <c r="G15" s="123"/>
      <c r="H15" s="123"/>
      <c r="I15" s="123"/>
      <c r="J15" s="123"/>
      <c r="K15" s="123"/>
      <c r="L15" s="123"/>
      <c r="M15" s="123"/>
      <c r="N15" s="123"/>
    </row>
    <row r="16" spans="1:14" ht="20.100000000000001" customHeight="1" x14ac:dyDescent="0.2">
      <c r="A16" s="122">
        <v>2</v>
      </c>
      <c r="B16" s="122" t="s">
        <v>5</v>
      </c>
      <c r="C16" s="123">
        <v>185107.60788</v>
      </c>
      <c r="D16" s="123">
        <v>191138.94373</v>
      </c>
      <c r="E16" s="123">
        <v>195650.20606999999</v>
      </c>
      <c r="F16" s="123"/>
      <c r="G16" s="123"/>
      <c r="H16" s="123"/>
      <c r="I16" s="123"/>
      <c r="J16" s="123"/>
      <c r="K16" s="123"/>
      <c r="L16" s="123"/>
      <c r="M16" s="123"/>
      <c r="N16" s="123"/>
    </row>
    <row r="17" spans="1:14" ht="20.100000000000001" customHeight="1" x14ac:dyDescent="0.2">
      <c r="A17" s="122">
        <v>3</v>
      </c>
      <c r="B17" s="122" t="s">
        <v>8</v>
      </c>
      <c r="C17" s="123">
        <v>2990.98443</v>
      </c>
      <c r="D17" s="123">
        <v>3298.4717000000001</v>
      </c>
      <c r="E17" s="123">
        <v>3598.8477799999996</v>
      </c>
      <c r="F17" s="123"/>
      <c r="G17" s="123"/>
      <c r="H17" s="123"/>
      <c r="I17" s="123"/>
      <c r="J17" s="123"/>
      <c r="K17" s="123"/>
      <c r="L17" s="123"/>
      <c r="M17" s="123"/>
      <c r="N17" s="123"/>
    </row>
    <row r="18" spans="1:14" ht="20.100000000000001" customHeight="1" x14ac:dyDescent="0.2">
      <c r="A18" s="122">
        <v>4</v>
      </c>
      <c r="B18" s="122" t="s">
        <v>66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spans="1:14" ht="20.100000000000001" customHeight="1" x14ac:dyDescent="0.2">
      <c r="A19" s="176">
        <v>5</v>
      </c>
      <c r="B19" s="122" t="s">
        <v>6</v>
      </c>
      <c r="C19" s="123">
        <v>267343.41622999997</v>
      </c>
      <c r="D19" s="123">
        <v>267907.51347000001</v>
      </c>
      <c r="E19" s="123">
        <v>267367.56886</v>
      </c>
      <c r="F19" s="123"/>
      <c r="G19" s="123"/>
      <c r="H19" s="123"/>
      <c r="I19" s="123"/>
      <c r="J19" s="123"/>
      <c r="K19" s="123"/>
      <c r="L19" s="123"/>
      <c r="M19" s="123"/>
      <c r="N19" s="123"/>
    </row>
    <row r="20" spans="1:14" ht="20.100000000000001" customHeight="1" x14ac:dyDescent="0.2">
      <c r="A20" s="169" t="s">
        <v>82</v>
      </c>
      <c r="B20" s="122" t="s">
        <v>70</v>
      </c>
      <c r="C20" s="172">
        <v>3206.3087999999998</v>
      </c>
      <c r="D20" s="172">
        <v>3207.48704</v>
      </c>
      <c r="E20" s="172">
        <v>3210.1224200000001</v>
      </c>
      <c r="F20" s="172"/>
      <c r="G20" s="172"/>
      <c r="H20" s="172"/>
      <c r="I20" s="172"/>
      <c r="J20" s="172"/>
      <c r="K20" s="172"/>
      <c r="L20" s="172"/>
      <c r="M20" s="172"/>
      <c r="N20" s="172"/>
    </row>
    <row r="21" spans="1:14" ht="20.100000000000001" customHeight="1" x14ac:dyDescent="0.2">
      <c r="A21" s="177"/>
      <c r="B21" s="170" t="s">
        <v>67</v>
      </c>
      <c r="C21" s="171">
        <f>C13+C14+C20</f>
        <v>378461.54457999999</v>
      </c>
      <c r="D21" s="171">
        <f t="shared" ref="D21:N21" si="4">D13+D14+D20</f>
        <v>381984.71819999994</v>
      </c>
      <c r="E21" s="171">
        <f t="shared" si="4"/>
        <v>381391.17683000001</v>
      </c>
      <c r="F21" s="171">
        <f t="shared" si="4"/>
        <v>0</v>
      </c>
      <c r="G21" s="171">
        <f t="shared" si="4"/>
        <v>0</v>
      </c>
      <c r="H21" s="171">
        <f t="shared" si="4"/>
        <v>0</v>
      </c>
      <c r="I21" s="171">
        <f t="shared" si="4"/>
        <v>0</v>
      </c>
      <c r="J21" s="171">
        <f t="shared" si="4"/>
        <v>0</v>
      </c>
      <c r="K21" s="171">
        <f t="shared" si="4"/>
        <v>0</v>
      </c>
      <c r="L21" s="171">
        <f t="shared" si="4"/>
        <v>0</v>
      </c>
      <c r="M21" s="171">
        <f t="shared" si="4"/>
        <v>0</v>
      </c>
      <c r="N21" s="171">
        <f t="shared" si="4"/>
        <v>0</v>
      </c>
    </row>
    <row r="22" spans="1:14" ht="20.100000000000001" customHeight="1" x14ac:dyDescent="0.2">
      <c r="A22" s="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0.100000000000001" customHeight="1" x14ac:dyDescent="0.2">
      <c r="A23" s="6"/>
      <c r="B23" s="23" t="s">
        <v>48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20.100000000000001" customHeight="1" x14ac:dyDescent="0.2">
      <c r="A24" s="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0.100000000000001" customHeight="1" x14ac:dyDescent="0.2">
      <c r="A25" s="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0.100000000000001" customHeight="1" x14ac:dyDescent="0.2">
      <c r="A26" s="7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20.100000000000001" customHeight="1" x14ac:dyDescent="0.2">
      <c r="A27" s="7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</sheetData>
  <mergeCells count="1">
    <mergeCell ref="A2:B2"/>
  </mergeCells>
  <pageMargins left="0.70866141732283472" right="0.70866141732283472" top="0.55118110236220474" bottom="0.55118110236220474" header="0.31496062992125984" footer="0.31496062992125984"/>
  <pageSetup paperSize="9" scale="80" fitToHeight="0" orientation="landscape" r:id="rId1"/>
  <headerFooter>
    <oddHeader>&amp;R&amp;A</oddHeader>
    <oddFooter>&amp;L&amp;D&amp;RSpracoval: ekonom1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42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75" x14ac:dyDescent="0.2"/>
  <cols>
    <col min="1" max="1" width="3.7109375" customWidth="1"/>
    <col min="2" max="2" width="32.7109375" customWidth="1"/>
    <col min="3" max="14" width="11.28515625" customWidth="1"/>
  </cols>
  <sheetData>
    <row r="1" spans="1:28" ht="15" customHeight="1" thickBot="1" x14ac:dyDescent="0.25">
      <c r="A1" s="57"/>
      <c r="B1" s="33" t="str">
        <f>Cover!A9</f>
        <v>Univerzitná nemocnica Martin</v>
      </c>
      <c r="C1" s="25"/>
      <c r="D1" s="33"/>
      <c r="E1" s="33"/>
      <c r="F1" s="33"/>
      <c r="G1" s="33"/>
    </row>
    <row r="2" spans="1:28" ht="24.75" customHeight="1" thickBot="1" x14ac:dyDescent="0.25">
      <c r="A2" s="207" t="s">
        <v>0</v>
      </c>
      <c r="B2" s="208"/>
      <c r="C2" s="64" t="s">
        <v>106</v>
      </c>
      <c r="D2" s="64" t="s">
        <v>128</v>
      </c>
      <c r="E2" s="64" t="s">
        <v>132</v>
      </c>
      <c r="F2" s="64" t="s">
        <v>107</v>
      </c>
      <c r="G2" s="64" t="s">
        <v>108</v>
      </c>
      <c r="H2" s="64" t="s">
        <v>109</v>
      </c>
      <c r="I2" s="64" t="s">
        <v>110</v>
      </c>
      <c r="J2" s="64" t="s">
        <v>111</v>
      </c>
      <c r="K2" s="64" t="s">
        <v>112</v>
      </c>
      <c r="L2" s="64" t="s">
        <v>113</v>
      </c>
      <c r="M2" s="64" t="s">
        <v>114</v>
      </c>
      <c r="N2" s="65" t="s">
        <v>115</v>
      </c>
    </row>
    <row r="3" spans="1:28" ht="18" customHeight="1" x14ac:dyDescent="0.25">
      <c r="A3" s="99" t="s">
        <v>87</v>
      </c>
      <c r="B3" s="100"/>
      <c r="C3" s="101">
        <v>1458.4225900000001</v>
      </c>
      <c r="D3" s="102">
        <f t="shared" ref="D3:F3" si="0">C40</f>
        <v>1480.5523500000018</v>
      </c>
      <c r="E3" s="102">
        <f t="shared" si="0"/>
        <v>1321.863800000001</v>
      </c>
      <c r="F3" s="102">
        <f t="shared" si="0"/>
        <v>969.59956999999849</v>
      </c>
      <c r="G3" s="102">
        <f t="shared" ref="G3" si="1">F40</f>
        <v>674.0223500000011</v>
      </c>
      <c r="H3" s="102">
        <f t="shared" ref="H3" si="2">G40</f>
        <v>674.0223500000011</v>
      </c>
      <c r="I3" s="102">
        <f t="shared" ref="I3" si="3">H40</f>
        <v>674.0223500000011</v>
      </c>
      <c r="J3" s="102">
        <f t="shared" ref="J3" si="4">I40</f>
        <v>674.0223500000011</v>
      </c>
      <c r="K3" s="102">
        <f t="shared" ref="K3" si="5">J40</f>
        <v>674.0223500000011</v>
      </c>
      <c r="L3" s="102">
        <f t="shared" ref="L3" si="6">K40</f>
        <v>674.0223500000011</v>
      </c>
      <c r="M3" s="102">
        <f>L40</f>
        <v>674.0223500000011</v>
      </c>
      <c r="N3" s="103">
        <f>M40</f>
        <v>674.0223500000011</v>
      </c>
    </row>
    <row r="4" spans="1:28" x14ac:dyDescent="0.2">
      <c r="A4" s="202" t="s">
        <v>56</v>
      </c>
      <c r="B4" s="203"/>
      <c r="C4" s="94"/>
      <c r="D4" s="94"/>
      <c r="E4" s="94"/>
      <c r="F4" s="94"/>
      <c r="G4" s="95"/>
      <c r="H4" s="94"/>
      <c r="I4" s="94"/>
      <c r="J4" s="96"/>
      <c r="K4" s="97"/>
      <c r="L4" s="94"/>
      <c r="M4" s="94"/>
      <c r="N4" s="98"/>
    </row>
    <row r="5" spans="1:28" ht="14.1" customHeight="1" x14ac:dyDescent="0.2">
      <c r="A5" s="52"/>
      <c r="B5" s="51" t="s">
        <v>57</v>
      </c>
      <c r="C5" s="48"/>
      <c r="D5" s="17"/>
      <c r="E5" s="17"/>
      <c r="F5" s="17"/>
      <c r="G5" s="19"/>
      <c r="H5" s="17"/>
      <c r="I5" s="19"/>
      <c r="J5" s="17"/>
      <c r="K5" s="17"/>
      <c r="L5" s="17"/>
      <c r="M5" s="17"/>
      <c r="N5" s="36"/>
      <c r="O5" s="33"/>
      <c r="Q5" s="34"/>
      <c r="R5" s="34"/>
      <c r="T5" s="34"/>
      <c r="U5" s="34"/>
      <c r="V5" s="35"/>
      <c r="W5" s="35"/>
      <c r="X5" s="35"/>
      <c r="Y5" s="35"/>
      <c r="Z5" s="35"/>
      <c r="AA5" s="35"/>
      <c r="AB5" s="35"/>
    </row>
    <row r="6" spans="1:28" ht="14.1" customHeight="1" x14ac:dyDescent="0.2">
      <c r="A6" s="52"/>
      <c r="B6" s="51" t="s">
        <v>58</v>
      </c>
      <c r="C6" s="48"/>
      <c r="D6" s="17"/>
      <c r="E6" s="17"/>
      <c r="F6" s="17"/>
      <c r="G6" s="19"/>
      <c r="H6" s="17"/>
      <c r="I6" s="19"/>
      <c r="J6" s="17"/>
      <c r="K6" s="17"/>
      <c r="L6" s="17"/>
      <c r="M6" s="17"/>
      <c r="N6" s="36"/>
      <c r="O6" s="33"/>
      <c r="V6" s="35"/>
      <c r="W6" s="35"/>
      <c r="X6" s="35"/>
      <c r="Y6" s="35"/>
      <c r="Z6" s="35"/>
      <c r="AA6" s="35"/>
      <c r="AB6" s="35"/>
    </row>
    <row r="7" spans="1:28" ht="14.1" customHeight="1" x14ac:dyDescent="0.2">
      <c r="A7" s="52"/>
      <c r="B7" s="51" t="s">
        <v>59</v>
      </c>
      <c r="C7" s="48"/>
      <c r="D7" s="17"/>
      <c r="E7" s="17"/>
      <c r="F7" s="17"/>
      <c r="G7" s="19"/>
      <c r="H7" s="17"/>
      <c r="I7" s="19"/>
      <c r="J7" s="17"/>
      <c r="K7" s="17"/>
      <c r="L7" s="17"/>
      <c r="M7" s="17"/>
      <c r="N7" s="36"/>
      <c r="O7" s="33"/>
      <c r="V7" s="35"/>
      <c r="W7" s="35"/>
      <c r="X7" s="35"/>
      <c r="Y7" s="35"/>
      <c r="Z7" s="35"/>
      <c r="AA7" s="35"/>
      <c r="AB7" s="35"/>
    </row>
    <row r="8" spans="1:28" ht="14.1" customHeight="1" thickBot="1" x14ac:dyDescent="0.25">
      <c r="A8" s="58"/>
      <c r="B8" s="59" t="s">
        <v>63</v>
      </c>
      <c r="C8" s="60"/>
      <c r="D8" s="61"/>
      <c r="E8" s="61"/>
      <c r="F8" s="61"/>
      <c r="G8" s="62"/>
      <c r="H8" s="61"/>
      <c r="I8" s="62"/>
      <c r="J8" s="61"/>
      <c r="K8" s="61"/>
      <c r="L8" s="61"/>
      <c r="M8" s="61"/>
      <c r="N8" s="63"/>
      <c r="O8" s="33"/>
      <c r="Q8" s="34"/>
      <c r="V8" s="35"/>
      <c r="W8" s="35"/>
      <c r="X8" s="35"/>
      <c r="Y8" s="35"/>
      <c r="Z8" s="35"/>
      <c r="AA8" s="35"/>
      <c r="AB8" s="35"/>
    </row>
    <row r="9" spans="1:28" ht="14.1" customHeight="1" x14ac:dyDescent="0.2">
      <c r="A9" s="69" t="s">
        <v>34</v>
      </c>
      <c r="B9" s="70"/>
      <c r="C9" s="106"/>
      <c r="D9" s="71"/>
      <c r="E9" s="71"/>
      <c r="F9" s="71"/>
      <c r="G9" s="107"/>
      <c r="H9" s="71"/>
      <c r="I9" s="71"/>
      <c r="J9" s="108"/>
      <c r="K9" s="71"/>
      <c r="L9" s="71"/>
      <c r="M9" s="71"/>
      <c r="N9" s="109"/>
    </row>
    <row r="10" spans="1:28" ht="14.1" customHeight="1" x14ac:dyDescent="0.2">
      <c r="A10" s="27"/>
      <c r="B10" s="51" t="s">
        <v>13</v>
      </c>
      <c r="C10" s="18">
        <v>8404.8162100000009</v>
      </c>
      <c r="D10" s="19">
        <v>6473.6270599999998</v>
      </c>
      <c r="E10" s="19">
        <v>7763.5128299999997</v>
      </c>
      <c r="F10" s="17">
        <v>7907.8092500000002</v>
      </c>
      <c r="G10" s="17">
        <v>7500</v>
      </c>
      <c r="H10" s="17">
        <v>7500</v>
      </c>
      <c r="I10" s="17"/>
      <c r="J10" s="17"/>
      <c r="K10" s="17"/>
      <c r="L10" s="17"/>
      <c r="M10" s="17"/>
      <c r="N10" s="36"/>
      <c r="Q10" s="34"/>
      <c r="V10" s="35"/>
      <c r="W10" s="35"/>
      <c r="X10" s="35"/>
      <c r="Y10" s="35"/>
      <c r="Z10" s="35"/>
      <c r="AA10" s="35"/>
      <c r="AB10" s="35"/>
    </row>
    <row r="11" spans="1:28" ht="14.1" customHeight="1" x14ac:dyDescent="0.2">
      <c r="A11" s="27"/>
      <c r="B11" s="51" t="s">
        <v>14</v>
      </c>
      <c r="C11" s="18">
        <v>2699.5981200000001</v>
      </c>
      <c r="D11" s="19">
        <v>3106.5971200000004</v>
      </c>
      <c r="E11" s="19">
        <v>3341.29061</v>
      </c>
      <c r="F11" s="17">
        <v>3173.8076099999998</v>
      </c>
      <c r="G11" s="17">
        <v>3000</v>
      </c>
      <c r="H11" s="17">
        <v>3000</v>
      </c>
      <c r="I11" s="17"/>
      <c r="J11" s="17"/>
      <c r="K11" s="17"/>
      <c r="L11" s="17"/>
      <c r="M11" s="17"/>
      <c r="N11" s="36"/>
      <c r="V11" s="35"/>
      <c r="W11" s="35"/>
      <c r="X11" s="35"/>
      <c r="Y11" s="35"/>
      <c r="Z11" s="35"/>
      <c r="AA11" s="35"/>
      <c r="AB11" s="35"/>
    </row>
    <row r="12" spans="1:28" ht="14.1" customHeight="1" x14ac:dyDescent="0.2">
      <c r="A12" s="27"/>
      <c r="B12" s="51" t="s">
        <v>15</v>
      </c>
      <c r="C12" s="18">
        <v>855.82570999999996</v>
      </c>
      <c r="D12" s="19">
        <v>887.62433999999996</v>
      </c>
      <c r="E12" s="19">
        <v>907.97049000000004</v>
      </c>
      <c r="F12" s="17">
        <v>957.22526000000005</v>
      </c>
      <c r="G12" s="17">
        <v>900</v>
      </c>
      <c r="H12" s="17">
        <v>900</v>
      </c>
      <c r="I12" s="17"/>
      <c r="J12" s="17"/>
      <c r="K12" s="17"/>
      <c r="L12" s="17"/>
      <c r="M12" s="17"/>
      <c r="N12" s="36"/>
      <c r="P12" s="204"/>
      <c r="Q12" s="204"/>
      <c r="V12" s="35"/>
      <c r="W12" s="35"/>
      <c r="X12" s="35"/>
      <c r="Y12" s="35"/>
      <c r="Z12" s="35"/>
      <c r="AA12" s="35"/>
      <c r="AB12" s="35"/>
    </row>
    <row r="13" spans="1:28" ht="14.1" customHeight="1" x14ac:dyDescent="0.2">
      <c r="A13" s="72"/>
      <c r="B13" s="73" t="s">
        <v>35</v>
      </c>
      <c r="C13" s="74">
        <f>SUM(C10:C12)</f>
        <v>11960.240040000001</v>
      </c>
      <c r="D13" s="74">
        <f t="shared" ref="D13" si="7">SUM(D10:D12)</f>
        <v>10467.848520000001</v>
      </c>
      <c r="E13" s="74">
        <f t="shared" ref="E13:N13" si="8">SUM(E10:E12)</f>
        <v>12012.773929999999</v>
      </c>
      <c r="F13" s="74">
        <f t="shared" si="8"/>
        <v>12038.842119999999</v>
      </c>
      <c r="G13" s="74">
        <f t="shared" si="8"/>
        <v>11400</v>
      </c>
      <c r="H13" s="74">
        <f t="shared" ref="H13" si="9">SUM(H10:H12)</f>
        <v>11400</v>
      </c>
      <c r="I13" s="74">
        <f t="shared" si="8"/>
        <v>0</v>
      </c>
      <c r="J13" s="74">
        <f t="shared" si="8"/>
        <v>0</v>
      </c>
      <c r="K13" s="74">
        <f t="shared" si="8"/>
        <v>0</v>
      </c>
      <c r="L13" s="74">
        <f t="shared" si="8"/>
        <v>0</v>
      </c>
      <c r="M13" s="74">
        <f t="shared" si="8"/>
        <v>0</v>
      </c>
      <c r="N13" s="75">
        <f t="shared" si="8"/>
        <v>0</v>
      </c>
    </row>
    <row r="14" spans="1:28" ht="14.1" customHeight="1" x14ac:dyDescent="0.2">
      <c r="A14" s="27"/>
      <c r="B14" s="51" t="s">
        <v>36</v>
      </c>
      <c r="C14" s="18">
        <v>737.60689999999988</v>
      </c>
      <c r="D14" s="19">
        <v>226.22548999999941</v>
      </c>
      <c r="E14" s="19">
        <v>178.17352999999952</v>
      </c>
      <c r="F14" s="17">
        <v>457.10372999999998</v>
      </c>
      <c r="G14" s="17">
        <v>150</v>
      </c>
      <c r="H14" s="17">
        <v>150</v>
      </c>
      <c r="I14" s="17"/>
      <c r="J14" s="32"/>
      <c r="K14" s="17"/>
      <c r="L14" s="17"/>
      <c r="M14" s="17"/>
      <c r="N14" s="36"/>
      <c r="P14" s="34"/>
      <c r="Q14" s="34"/>
      <c r="V14" s="35"/>
      <c r="W14" s="35"/>
      <c r="X14" s="35"/>
      <c r="Y14" s="35"/>
      <c r="Z14" s="35"/>
      <c r="AA14" s="35"/>
      <c r="AB14" s="35"/>
    </row>
    <row r="15" spans="1:28" ht="14.1" customHeight="1" x14ac:dyDescent="0.2">
      <c r="A15" s="27"/>
      <c r="B15" s="51" t="s">
        <v>61</v>
      </c>
      <c r="C15" s="49">
        <v>3352.8884899999998</v>
      </c>
      <c r="D15" s="19">
        <v>3102.1390899999997</v>
      </c>
      <c r="E15" s="19">
        <v>3028.9783200000002</v>
      </c>
      <c r="F15" s="17">
        <v>2965.1298700000002</v>
      </c>
      <c r="G15" s="17">
        <v>3000</v>
      </c>
      <c r="H15" s="17">
        <v>3000</v>
      </c>
      <c r="I15" s="17"/>
      <c r="J15" s="17"/>
      <c r="K15" s="17"/>
      <c r="L15" s="17"/>
      <c r="M15" s="17"/>
      <c r="N15" s="36"/>
      <c r="O15" s="33"/>
      <c r="P15" s="34"/>
      <c r="Q15" s="34"/>
      <c r="V15" s="35"/>
      <c r="W15" s="35"/>
      <c r="X15" s="35"/>
      <c r="Y15" s="35"/>
      <c r="Z15" s="35"/>
      <c r="AA15" s="35"/>
      <c r="AB15" s="35"/>
    </row>
    <row r="16" spans="1:28" ht="14.1" customHeight="1" x14ac:dyDescent="0.2">
      <c r="A16" s="27"/>
      <c r="B16" s="51" t="s">
        <v>60</v>
      </c>
      <c r="C16" s="49">
        <v>0</v>
      </c>
      <c r="D16" s="19">
        <v>892.26441</v>
      </c>
      <c r="E16" s="19">
        <v>166.05817999999999</v>
      </c>
      <c r="F16" s="17">
        <v>0</v>
      </c>
      <c r="G16" s="17">
        <v>0</v>
      </c>
      <c r="H16" s="17">
        <v>0</v>
      </c>
      <c r="I16" s="17"/>
      <c r="J16" s="17"/>
      <c r="K16" s="17"/>
      <c r="L16" s="17"/>
      <c r="M16" s="17"/>
      <c r="N16" s="36"/>
      <c r="O16" s="33"/>
      <c r="P16" s="34"/>
      <c r="Q16" s="34"/>
      <c r="V16" s="35"/>
      <c r="W16" s="35"/>
      <c r="X16" s="35"/>
      <c r="Y16" s="35"/>
      <c r="Z16" s="35"/>
      <c r="AA16" s="35"/>
      <c r="AB16" s="35"/>
    </row>
    <row r="17" spans="1:28" ht="14.1" customHeight="1" thickBot="1" x14ac:dyDescent="0.25">
      <c r="A17" s="86"/>
      <c r="B17" s="87" t="s">
        <v>64</v>
      </c>
      <c r="C17" s="88">
        <f>SUM(C13:C16)</f>
        <v>16050.735430000001</v>
      </c>
      <c r="D17" s="88">
        <f t="shared" ref="D17" si="10">SUM(D13:D16)</f>
        <v>14688.477510000001</v>
      </c>
      <c r="E17" s="88">
        <f t="shared" ref="E17:N17" si="11">SUM(E13:E16)</f>
        <v>15385.98396</v>
      </c>
      <c r="F17" s="88">
        <f t="shared" si="11"/>
        <v>15461.075720000001</v>
      </c>
      <c r="G17" s="88">
        <f t="shared" si="11"/>
        <v>14550</v>
      </c>
      <c r="H17" s="88">
        <f t="shared" ref="H17" si="12">SUM(H13:H16)</f>
        <v>14550</v>
      </c>
      <c r="I17" s="88">
        <f t="shared" si="11"/>
        <v>0</v>
      </c>
      <c r="J17" s="88">
        <f t="shared" si="11"/>
        <v>0</v>
      </c>
      <c r="K17" s="88">
        <f t="shared" si="11"/>
        <v>0</v>
      </c>
      <c r="L17" s="88">
        <f t="shared" si="11"/>
        <v>0</v>
      </c>
      <c r="M17" s="88">
        <f t="shared" si="11"/>
        <v>0</v>
      </c>
      <c r="N17" s="89">
        <f t="shared" si="11"/>
        <v>0</v>
      </c>
    </row>
    <row r="18" spans="1:28" ht="14.1" customHeight="1" x14ac:dyDescent="0.2">
      <c r="A18" s="66" t="s">
        <v>37</v>
      </c>
      <c r="B18" s="67"/>
      <c r="C18" s="82"/>
      <c r="D18" s="83"/>
      <c r="E18" s="83"/>
      <c r="F18" s="68"/>
      <c r="G18" s="68"/>
      <c r="H18" s="68"/>
      <c r="I18" s="68"/>
      <c r="J18" s="84"/>
      <c r="K18" s="68"/>
      <c r="L18" s="68"/>
      <c r="M18" s="68"/>
      <c r="N18" s="85"/>
    </row>
    <row r="19" spans="1:28" ht="14.1" customHeight="1" x14ac:dyDescent="0.2">
      <c r="A19" s="28"/>
      <c r="B19" s="53" t="s">
        <v>89</v>
      </c>
      <c r="C19" s="18">
        <v>6964.7579799999994</v>
      </c>
      <c r="D19" s="19">
        <v>7124.9371100000008</v>
      </c>
      <c r="E19" s="19">
        <v>6865.7131700000009</v>
      </c>
      <c r="F19" s="19">
        <v>7404.2911299999996</v>
      </c>
      <c r="G19" s="19">
        <v>7000</v>
      </c>
      <c r="H19" s="19">
        <v>7000</v>
      </c>
      <c r="I19" s="19"/>
      <c r="J19" s="19"/>
      <c r="K19" s="17"/>
      <c r="L19" s="19"/>
      <c r="M19" s="19"/>
      <c r="N19" s="37"/>
      <c r="P19" s="38"/>
      <c r="V19" s="35"/>
      <c r="W19" s="35"/>
      <c r="X19" s="35"/>
      <c r="Y19" s="35"/>
      <c r="Z19" s="35"/>
      <c r="AA19" s="35"/>
      <c r="AB19" s="35"/>
    </row>
    <row r="20" spans="1:28" ht="14.1" customHeight="1" x14ac:dyDescent="0.2">
      <c r="A20" s="29"/>
      <c r="B20" s="54" t="s">
        <v>90</v>
      </c>
      <c r="C20" s="18">
        <v>1859.5840499999999</v>
      </c>
      <c r="D20" s="19">
        <v>2018.4047800000003</v>
      </c>
      <c r="E20" s="19">
        <v>1943.5945200000001</v>
      </c>
      <c r="F20" s="19">
        <v>1997.8678299999999</v>
      </c>
      <c r="G20" s="19">
        <v>1950</v>
      </c>
      <c r="H20" s="19">
        <v>1950</v>
      </c>
      <c r="I20" s="19"/>
      <c r="J20" s="19"/>
      <c r="K20" s="17"/>
      <c r="L20" s="19"/>
      <c r="M20" s="19"/>
      <c r="N20" s="37"/>
      <c r="P20" s="38"/>
      <c r="V20" s="35"/>
      <c r="W20" s="35"/>
      <c r="X20" s="35"/>
      <c r="Y20" s="35"/>
      <c r="Z20" s="35"/>
      <c r="AA20" s="35"/>
      <c r="AB20" s="35"/>
    </row>
    <row r="21" spans="1:28" ht="14.1" customHeight="1" x14ac:dyDescent="0.2">
      <c r="A21" s="28"/>
      <c r="B21" s="53" t="s">
        <v>38</v>
      </c>
      <c r="C21" s="18">
        <v>9.3103999999999996</v>
      </c>
      <c r="D21" s="19">
        <v>6.8300799999999997</v>
      </c>
      <c r="E21" s="19">
        <v>6.3536800000000007</v>
      </c>
      <c r="F21" s="19">
        <v>9.2799999999999994E-2</v>
      </c>
      <c r="G21" s="19">
        <v>0</v>
      </c>
      <c r="H21" s="19">
        <v>0</v>
      </c>
      <c r="I21" s="19"/>
      <c r="J21" s="39"/>
      <c r="K21" s="17"/>
      <c r="L21" s="19"/>
      <c r="M21" s="19"/>
      <c r="N21" s="37"/>
      <c r="V21" s="35"/>
      <c r="W21" s="35"/>
      <c r="X21" s="35"/>
      <c r="Y21" s="35"/>
      <c r="Z21" s="35"/>
      <c r="AA21" s="35"/>
      <c r="AB21" s="35"/>
    </row>
    <row r="22" spans="1:28" ht="14.1" customHeight="1" x14ac:dyDescent="0.2">
      <c r="A22" s="76"/>
      <c r="B22" s="77" t="s">
        <v>39</v>
      </c>
      <c r="C22" s="78">
        <f>SUM(C19:C21)</f>
        <v>8833.6524300000001</v>
      </c>
      <c r="D22" s="78">
        <f t="shared" ref="D22" si="13">SUM(D19:D21)</f>
        <v>9150.1719700000012</v>
      </c>
      <c r="E22" s="78">
        <f t="shared" ref="E22:N22" si="14">SUM(E19:E21)</f>
        <v>8815.6613700000016</v>
      </c>
      <c r="F22" s="78">
        <f>SUM(F19:F21)</f>
        <v>9402.2517599999992</v>
      </c>
      <c r="G22" s="78">
        <f>SUM(G19:G21)</f>
        <v>8950</v>
      </c>
      <c r="H22" s="78">
        <f>SUM(H19:H21)</f>
        <v>8950</v>
      </c>
      <c r="I22" s="78">
        <f t="shared" si="14"/>
        <v>0</v>
      </c>
      <c r="J22" s="78">
        <f t="shared" si="14"/>
        <v>0</v>
      </c>
      <c r="K22" s="78">
        <f t="shared" si="14"/>
        <v>0</v>
      </c>
      <c r="L22" s="78">
        <f t="shared" si="14"/>
        <v>0</v>
      </c>
      <c r="M22" s="78">
        <f t="shared" si="14"/>
        <v>0</v>
      </c>
      <c r="N22" s="79">
        <f t="shared" si="14"/>
        <v>0</v>
      </c>
    </row>
    <row r="23" spans="1:28" ht="14.1" customHeight="1" x14ac:dyDescent="0.2">
      <c r="A23" s="30"/>
      <c r="B23" s="53" t="s">
        <v>21</v>
      </c>
      <c r="C23" s="18">
        <v>1859.6703900000002</v>
      </c>
      <c r="D23" s="19">
        <v>1087.8863700000002</v>
      </c>
      <c r="E23" s="19">
        <v>1670.0354400000001</v>
      </c>
      <c r="F23" s="19">
        <v>1616.3758699999998</v>
      </c>
      <c r="G23" s="19">
        <v>1200</v>
      </c>
      <c r="H23" s="19">
        <v>1200</v>
      </c>
      <c r="I23" s="19"/>
      <c r="J23" s="17"/>
      <c r="K23" s="17"/>
      <c r="L23" s="19"/>
      <c r="M23" s="19"/>
      <c r="N23" s="37"/>
      <c r="V23" s="35"/>
      <c r="W23" s="35"/>
      <c r="X23" s="35"/>
      <c r="Y23" s="35"/>
      <c r="Z23" s="35"/>
      <c r="AA23" s="35"/>
      <c r="AB23" s="35"/>
    </row>
    <row r="24" spans="1:28" ht="14.1" customHeight="1" x14ac:dyDescent="0.2">
      <c r="A24" s="30"/>
      <c r="B24" s="53" t="s">
        <v>83</v>
      </c>
      <c r="C24" s="18">
        <v>0</v>
      </c>
      <c r="D24" s="19">
        <v>129.74881999999999</v>
      </c>
      <c r="E24" s="19">
        <v>338.59848</v>
      </c>
      <c r="F24" s="19">
        <v>2.1156999999999999</v>
      </c>
      <c r="G24" s="19">
        <v>100</v>
      </c>
      <c r="H24" s="19">
        <v>100</v>
      </c>
      <c r="I24" s="19"/>
      <c r="J24" s="17"/>
      <c r="K24" s="17"/>
      <c r="L24" s="19"/>
      <c r="M24" s="19"/>
      <c r="N24" s="37"/>
      <c r="V24" s="35"/>
      <c r="W24" s="35"/>
      <c r="X24" s="35"/>
      <c r="Y24" s="35"/>
      <c r="Z24" s="35"/>
      <c r="AA24" s="35"/>
      <c r="AB24" s="35"/>
    </row>
    <row r="25" spans="1:28" ht="14.1" customHeight="1" x14ac:dyDescent="0.2">
      <c r="A25" s="30"/>
      <c r="B25" s="53" t="s">
        <v>84</v>
      </c>
      <c r="C25" s="18">
        <v>126.42439000000002</v>
      </c>
      <c r="D25" s="19">
        <v>78.296809999999994</v>
      </c>
      <c r="E25" s="19">
        <v>49.852039999999995</v>
      </c>
      <c r="F25" s="19">
        <v>114.90000999999999</v>
      </c>
      <c r="G25" s="19">
        <v>70</v>
      </c>
      <c r="H25" s="19">
        <v>70</v>
      </c>
      <c r="I25" s="19"/>
      <c r="J25" s="17"/>
      <c r="K25" s="17"/>
      <c r="L25" s="19"/>
      <c r="M25" s="19"/>
      <c r="N25" s="37"/>
      <c r="V25" s="35"/>
      <c r="W25" s="35"/>
      <c r="X25" s="35"/>
      <c r="Y25" s="35"/>
      <c r="Z25" s="35"/>
      <c r="AA25" s="35"/>
      <c r="AB25" s="35"/>
    </row>
    <row r="26" spans="1:28" ht="14.1" customHeight="1" x14ac:dyDescent="0.2">
      <c r="A26" s="30"/>
      <c r="B26" s="53" t="s">
        <v>86</v>
      </c>
      <c r="C26" s="18">
        <v>928.17236000000003</v>
      </c>
      <c r="D26" s="19">
        <v>500.17370999999997</v>
      </c>
      <c r="E26" s="19">
        <v>746.53701000000001</v>
      </c>
      <c r="F26" s="19">
        <v>865.23765000000003</v>
      </c>
      <c r="G26" s="19">
        <v>500</v>
      </c>
      <c r="H26" s="19">
        <v>500</v>
      </c>
      <c r="I26" s="19"/>
      <c r="J26" s="17"/>
      <c r="K26" s="17"/>
      <c r="L26" s="19"/>
      <c r="M26" s="19"/>
      <c r="N26" s="37"/>
      <c r="V26" s="35"/>
      <c r="W26" s="35"/>
      <c r="X26" s="35"/>
      <c r="Y26" s="35"/>
      <c r="Z26" s="35"/>
      <c r="AA26" s="35"/>
      <c r="AB26" s="35"/>
    </row>
    <row r="27" spans="1:28" ht="14.1" customHeight="1" x14ac:dyDescent="0.2">
      <c r="A27" s="30"/>
      <c r="B27" s="53" t="s">
        <v>22</v>
      </c>
      <c r="C27" s="18">
        <v>183.51261</v>
      </c>
      <c r="D27" s="19">
        <v>140.25053000000003</v>
      </c>
      <c r="E27" s="19">
        <v>165.81833</v>
      </c>
      <c r="F27" s="19">
        <v>80.691009999999991</v>
      </c>
      <c r="G27" s="19">
        <v>150</v>
      </c>
      <c r="H27" s="19">
        <v>150</v>
      </c>
      <c r="I27" s="19"/>
      <c r="J27" s="17"/>
      <c r="K27" s="17"/>
      <c r="L27" s="19"/>
      <c r="M27" s="19"/>
      <c r="N27" s="37"/>
      <c r="Y27" s="38"/>
      <c r="AB27" s="35"/>
    </row>
    <row r="28" spans="1:28" ht="14.1" customHeight="1" x14ac:dyDescent="0.2">
      <c r="A28" s="76"/>
      <c r="B28" s="77" t="s">
        <v>23</v>
      </c>
      <c r="C28" s="78">
        <f>SUM(C23:C27)</f>
        <v>3097.7797500000006</v>
      </c>
      <c r="D28" s="78">
        <f t="shared" ref="D28" si="15">SUM(D23:D27)</f>
        <v>1936.3562400000003</v>
      </c>
      <c r="E28" s="78">
        <f t="shared" ref="E28:N28" si="16">SUM(E23:E27)</f>
        <v>2970.8413000000005</v>
      </c>
      <c r="F28" s="78">
        <f t="shared" si="16"/>
        <v>2679.32024</v>
      </c>
      <c r="G28" s="78">
        <f t="shared" si="16"/>
        <v>2020</v>
      </c>
      <c r="H28" s="78">
        <f t="shared" ref="H28" si="17">SUM(H23:H27)</f>
        <v>2020</v>
      </c>
      <c r="I28" s="78">
        <f t="shared" si="16"/>
        <v>0</v>
      </c>
      <c r="J28" s="78">
        <f t="shared" si="16"/>
        <v>0</v>
      </c>
      <c r="K28" s="78">
        <f t="shared" si="16"/>
        <v>0</v>
      </c>
      <c r="L28" s="78">
        <f t="shared" si="16"/>
        <v>0</v>
      </c>
      <c r="M28" s="78">
        <f t="shared" si="16"/>
        <v>0</v>
      </c>
      <c r="N28" s="79">
        <f t="shared" si="16"/>
        <v>0</v>
      </c>
      <c r="O28" s="40"/>
    </row>
    <row r="29" spans="1:28" ht="14.1" customHeight="1" x14ac:dyDescent="0.2">
      <c r="A29" s="27"/>
      <c r="B29" s="53" t="s">
        <v>40</v>
      </c>
      <c r="C29" s="49">
        <v>340.90634</v>
      </c>
      <c r="D29" s="19">
        <v>187.65198000000001</v>
      </c>
      <c r="E29" s="19">
        <v>292.17639999999994</v>
      </c>
      <c r="F29" s="19">
        <v>233.75835999999998</v>
      </c>
      <c r="G29" s="19">
        <v>300</v>
      </c>
      <c r="H29" s="19">
        <v>300</v>
      </c>
      <c r="I29" s="19"/>
      <c r="J29" s="17"/>
      <c r="K29" s="17"/>
      <c r="L29" s="19"/>
      <c r="M29" s="19"/>
      <c r="N29" s="37"/>
      <c r="O29" s="40"/>
      <c r="AB29" s="35"/>
    </row>
    <row r="30" spans="1:28" ht="14.1" customHeight="1" x14ac:dyDescent="0.2">
      <c r="A30" s="30"/>
      <c r="B30" s="53" t="s">
        <v>41</v>
      </c>
      <c r="C30" s="18">
        <v>2.65734</v>
      </c>
      <c r="D30" s="19">
        <v>13.183999999999999</v>
      </c>
      <c r="E30" s="19">
        <v>5.4345799999999995</v>
      </c>
      <c r="F30" s="19">
        <v>5.7791600000000001</v>
      </c>
      <c r="G30" s="19">
        <v>20</v>
      </c>
      <c r="H30" s="19">
        <v>20</v>
      </c>
      <c r="I30" s="19"/>
      <c r="J30" s="17"/>
      <c r="K30" s="17"/>
      <c r="L30" s="19"/>
      <c r="M30" s="19"/>
      <c r="N30" s="37"/>
      <c r="O30" s="40"/>
      <c r="AB30" s="35"/>
    </row>
    <row r="31" spans="1:28" ht="14.1" customHeight="1" x14ac:dyDescent="0.2">
      <c r="A31" s="30"/>
      <c r="B31" s="53" t="s">
        <v>42</v>
      </c>
      <c r="C31" s="18">
        <v>114.84429000000002</v>
      </c>
      <c r="D31" s="19">
        <v>107.74485</v>
      </c>
      <c r="E31" s="19">
        <v>58.146239999999999</v>
      </c>
      <c r="F31" s="19">
        <v>85.224460000000008</v>
      </c>
      <c r="G31" s="19">
        <v>100</v>
      </c>
      <c r="H31" s="19">
        <v>100</v>
      </c>
      <c r="I31" s="19"/>
      <c r="J31" s="17"/>
      <c r="K31" s="17"/>
      <c r="L31" s="19"/>
      <c r="M31" s="19"/>
      <c r="N31" s="37"/>
      <c r="O31" s="40"/>
      <c r="Y31" s="38"/>
      <c r="AB31" s="35"/>
    </row>
    <row r="32" spans="1:28" ht="14.1" customHeight="1" x14ac:dyDescent="0.2">
      <c r="A32" s="30"/>
      <c r="B32" s="53" t="s">
        <v>43</v>
      </c>
      <c r="C32" s="18">
        <v>48.600569999999998</v>
      </c>
      <c r="D32" s="19">
        <v>33.226109999999998</v>
      </c>
      <c r="E32" s="19">
        <v>44.830860000000001</v>
      </c>
      <c r="F32" s="19">
        <v>4.31853</v>
      </c>
      <c r="G32" s="19">
        <v>30</v>
      </c>
      <c r="H32" s="19">
        <v>30</v>
      </c>
      <c r="I32" s="19"/>
      <c r="J32" s="17"/>
      <c r="K32" s="17"/>
      <c r="L32" s="19"/>
      <c r="M32" s="19"/>
      <c r="N32" s="37"/>
      <c r="O32" s="40"/>
      <c r="AB32" s="35"/>
    </row>
    <row r="33" spans="1:28" ht="14.1" customHeight="1" x14ac:dyDescent="0.2">
      <c r="A33" s="30"/>
      <c r="B33" s="53" t="s">
        <v>44</v>
      </c>
      <c r="C33" s="18">
        <v>11.291300000000001</v>
      </c>
      <c r="D33" s="19">
        <v>4.6507700000000005</v>
      </c>
      <c r="E33" s="19">
        <v>26.171010000000003</v>
      </c>
      <c r="F33" s="19">
        <v>22.251450000000002</v>
      </c>
      <c r="G33" s="19">
        <v>8</v>
      </c>
      <c r="H33" s="19">
        <v>8</v>
      </c>
      <c r="I33" s="19"/>
      <c r="J33" s="17"/>
      <c r="K33" s="17"/>
      <c r="L33" s="19"/>
      <c r="M33" s="19"/>
      <c r="N33" s="37"/>
      <c r="AB33" s="35"/>
    </row>
    <row r="34" spans="1:28" ht="14.1" customHeight="1" x14ac:dyDescent="0.2">
      <c r="A34" s="76"/>
      <c r="B34" s="77" t="s">
        <v>45</v>
      </c>
      <c r="C34" s="80">
        <f>SUM(C30:C33)</f>
        <v>177.39350000000002</v>
      </c>
      <c r="D34" s="80">
        <f t="shared" ref="D34" si="18">SUM(D30:D33)</f>
        <v>158.80572999999998</v>
      </c>
      <c r="E34" s="80">
        <f>SUM(E30:E33)</f>
        <v>134.58268999999999</v>
      </c>
      <c r="F34" s="80">
        <f t="shared" ref="F34:G34" si="19">SUM(F30:F33)</f>
        <v>117.57360000000001</v>
      </c>
      <c r="G34" s="80">
        <f t="shared" si="19"/>
        <v>158</v>
      </c>
      <c r="H34" s="80">
        <f t="shared" ref="H34" si="20">SUM(H30:H33)</f>
        <v>158</v>
      </c>
      <c r="I34" s="80">
        <f t="shared" ref="H34:N34" si="21">SUM(I30:I33)</f>
        <v>0</v>
      </c>
      <c r="J34" s="80">
        <f t="shared" si="21"/>
        <v>0</v>
      </c>
      <c r="K34" s="80">
        <f t="shared" si="21"/>
        <v>0</v>
      </c>
      <c r="L34" s="80">
        <f t="shared" si="21"/>
        <v>0</v>
      </c>
      <c r="M34" s="80">
        <f t="shared" si="21"/>
        <v>0</v>
      </c>
      <c r="N34" s="81">
        <f t="shared" si="21"/>
        <v>0</v>
      </c>
    </row>
    <row r="35" spans="1:28" ht="14.1" customHeight="1" x14ac:dyDescent="0.2">
      <c r="A35" s="27"/>
      <c r="B35" s="53" t="s">
        <v>46</v>
      </c>
      <c r="C35" s="16">
        <v>3578.8736500000005</v>
      </c>
      <c r="D35" s="32">
        <v>3414.1801399999999</v>
      </c>
      <c r="E35" s="32">
        <v>3524.9864300000004</v>
      </c>
      <c r="F35" s="19">
        <v>3323.7489799999994</v>
      </c>
      <c r="G35" s="19">
        <v>3122</v>
      </c>
      <c r="H35" s="19">
        <v>3122</v>
      </c>
      <c r="I35" s="19"/>
      <c r="J35" s="17"/>
      <c r="K35" s="17"/>
      <c r="L35" s="19"/>
      <c r="M35" s="19"/>
      <c r="N35" s="37"/>
      <c r="AB35" s="35"/>
    </row>
    <row r="36" spans="1:28" ht="14.1" customHeight="1" x14ac:dyDescent="0.2">
      <c r="A36" s="27"/>
      <c r="B36" s="53" t="s">
        <v>62</v>
      </c>
      <c r="C36" s="50">
        <v>0</v>
      </c>
      <c r="D36" s="17">
        <v>0</v>
      </c>
      <c r="E36" s="17">
        <v>0</v>
      </c>
      <c r="F36" s="19">
        <v>0</v>
      </c>
      <c r="G36" s="19"/>
      <c r="H36" s="19"/>
      <c r="I36" s="19"/>
      <c r="J36" s="17"/>
      <c r="K36" s="17"/>
      <c r="L36" s="19"/>
      <c r="M36" s="19"/>
      <c r="N36" s="37"/>
      <c r="AB36" s="35"/>
    </row>
    <row r="37" spans="1:28" ht="14.1" customHeight="1" x14ac:dyDescent="0.2">
      <c r="A37" s="27"/>
      <c r="B37" s="53" t="s">
        <v>91</v>
      </c>
      <c r="C37" s="50">
        <v>0</v>
      </c>
      <c r="D37" s="17">
        <v>0</v>
      </c>
      <c r="E37" s="17">
        <v>0</v>
      </c>
      <c r="F37" s="19">
        <v>0</v>
      </c>
      <c r="G37" s="19"/>
      <c r="H37" s="19"/>
      <c r="I37" s="19"/>
      <c r="J37" s="17"/>
      <c r="K37" s="17"/>
      <c r="L37" s="19"/>
      <c r="M37" s="19"/>
      <c r="N37" s="37"/>
      <c r="AB37" s="35"/>
    </row>
    <row r="38" spans="1:28" ht="14.1" customHeight="1" x14ac:dyDescent="0.2">
      <c r="A38" s="90"/>
      <c r="B38" s="91" t="s">
        <v>88</v>
      </c>
      <c r="C38" s="92">
        <f>C22+C28+C29+C34+C35+C36+C37</f>
        <v>16028.605670000001</v>
      </c>
      <c r="D38" s="92">
        <f t="shared" ref="D38" si="22">D37+D36+D35+D34+D29+D28+D22</f>
        <v>14847.166060000001</v>
      </c>
      <c r="E38" s="92">
        <f t="shared" ref="E38:N38" si="23">E37+E36+E35+E34+E29+E28+E22</f>
        <v>15738.248190000002</v>
      </c>
      <c r="F38" s="92">
        <f t="shared" si="23"/>
        <v>15756.652939999998</v>
      </c>
      <c r="G38" s="92">
        <f t="shared" si="23"/>
        <v>14550</v>
      </c>
      <c r="H38" s="92">
        <f t="shared" si="23"/>
        <v>14550</v>
      </c>
      <c r="I38" s="92">
        <f t="shared" si="23"/>
        <v>0</v>
      </c>
      <c r="J38" s="92">
        <f t="shared" si="23"/>
        <v>0</v>
      </c>
      <c r="K38" s="92">
        <f t="shared" si="23"/>
        <v>0</v>
      </c>
      <c r="L38" s="92">
        <f t="shared" si="23"/>
        <v>0</v>
      </c>
      <c r="M38" s="92">
        <f t="shared" si="23"/>
        <v>0</v>
      </c>
      <c r="N38" s="93">
        <f t="shared" si="23"/>
        <v>0</v>
      </c>
      <c r="Y38" s="38"/>
    </row>
    <row r="39" spans="1:28" ht="14.1" customHeight="1" thickBot="1" x14ac:dyDescent="0.25">
      <c r="A39" s="56"/>
      <c r="B39" s="55" t="s">
        <v>47</v>
      </c>
      <c r="C39" s="31">
        <f>C17-C38</f>
        <v>22.129759999999806</v>
      </c>
      <c r="D39" s="31">
        <f t="shared" ref="D39:N39" si="24">D17-D38</f>
        <v>-158.68855000000076</v>
      </c>
      <c r="E39" s="31">
        <f t="shared" si="24"/>
        <v>-352.2642300000025</v>
      </c>
      <c r="F39" s="31">
        <f t="shared" si="24"/>
        <v>-295.5772199999974</v>
      </c>
      <c r="G39" s="31">
        <f t="shared" si="24"/>
        <v>0</v>
      </c>
      <c r="H39" s="31">
        <f t="shared" si="24"/>
        <v>0</v>
      </c>
      <c r="I39" s="31">
        <f t="shared" si="24"/>
        <v>0</v>
      </c>
      <c r="J39" s="31">
        <f t="shared" si="24"/>
        <v>0</v>
      </c>
      <c r="K39" s="31">
        <f t="shared" si="24"/>
        <v>0</v>
      </c>
      <c r="L39" s="31">
        <f t="shared" si="24"/>
        <v>0</v>
      </c>
      <c r="M39" s="31">
        <f t="shared" si="24"/>
        <v>0</v>
      </c>
      <c r="N39" s="47">
        <f t="shared" si="24"/>
        <v>0</v>
      </c>
      <c r="Y39" s="35"/>
    </row>
    <row r="40" spans="1:28" ht="18" customHeight="1" thickBot="1" x14ac:dyDescent="0.3">
      <c r="A40" s="205" t="s">
        <v>50</v>
      </c>
      <c r="B40" s="206"/>
      <c r="C40" s="104">
        <f>C3+C17-C38</f>
        <v>1480.5523500000018</v>
      </c>
      <c r="D40" s="104">
        <f t="shared" ref="D40:N40" si="25">D3+D17-D38</f>
        <v>1321.863800000001</v>
      </c>
      <c r="E40" s="104">
        <f t="shared" si="25"/>
        <v>969.59956999999849</v>
      </c>
      <c r="F40" s="104">
        <f t="shared" si="25"/>
        <v>674.0223500000011</v>
      </c>
      <c r="G40" s="104">
        <f t="shared" si="25"/>
        <v>674.0223500000011</v>
      </c>
      <c r="H40" s="104">
        <f t="shared" si="25"/>
        <v>674.0223500000011</v>
      </c>
      <c r="I40" s="104">
        <f t="shared" si="25"/>
        <v>674.0223500000011</v>
      </c>
      <c r="J40" s="104">
        <f t="shared" si="25"/>
        <v>674.0223500000011</v>
      </c>
      <c r="K40" s="104">
        <f t="shared" si="25"/>
        <v>674.0223500000011</v>
      </c>
      <c r="L40" s="104">
        <f t="shared" si="25"/>
        <v>674.0223500000011</v>
      </c>
      <c r="M40" s="104">
        <f t="shared" si="25"/>
        <v>674.0223500000011</v>
      </c>
      <c r="N40" s="105">
        <f t="shared" si="25"/>
        <v>674.0223500000011</v>
      </c>
    </row>
    <row r="41" spans="1:28" ht="18" customHeight="1" x14ac:dyDescent="0.25">
      <c r="A41" s="24"/>
      <c r="B41" s="10"/>
      <c r="C41" s="25"/>
      <c r="D41" s="26"/>
      <c r="E41" s="26"/>
      <c r="F41" s="26"/>
      <c r="G41" s="26"/>
    </row>
    <row r="42" spans="1:28" x14ac:dyDescent="0.2">
      <c r="B42" t="s">
        <v>94</v>
      </c>
    </row>
  </sheetData>
  <mergeCells count="4">
    <mergeCell ref="A4:B4"/>
    <mergeCell ref="P12:Q12"/>
    <mergeCell ref="A40:B40"/>
    <mergeCell ref="A2:B2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&amp;R&amp;A</oddHeader>
    <oddFooter>&amp;L&amp;D&amp;RSpracoval:   ekonóm1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Cover</vt:lpstr>
      <vt:lpstr>Výkaz ziskov a strát_mesačne</vt:lpstr>
      <vt:lpstr>Výkaz_aktív a záväzkov_mesačne</vt:lpstr>
      <vt:lpstr>Výhľad peňažných tokov_mesačne</vt:lpstr>
      <vt:lpstr>'Výhľad peňažných tokov_mesačne'!Oblasť_tlače</vt:lpstr>
      <vt:lpstr>'Výkaz ziskov a strát_mesačne'!Oblasť_tlače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Kucerová Zuzana</dc:creator>
  <cp:lastModifiedBy>Zuzana Vaslíková</cp:lastModifiedBy>
  <cp:lastPrinted>2025-05-02T05:56:19Z</cp:lastPrinted>
  <dcterms:created xsi:type="dcterms:W3CDTF">2012-03-20T09:28:01Z</dcterms:created>
  <dcterms:modified xsi:type="dcterms:W3CDTF">2026-04-27T07:19:09Z</dcterms:modified>
</cp:coreProperties>
</file>